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5E51FD20-FBE6-4A7F-9723-A18371A7C39E}" xr6:coauthVersionLast="36" xr6:coauthVersionMax="36" xr10:uidLastSave="{00000000-0000-0000-0000-000000000000}"/>
  <bookViews>
    <workbookView xWindow="0" yWindow="0" windowWidth="30720" windowHeight="13092" tabRatio="764" activeTab="7" xr2:uid="{00000000-000D-0000-FFFF-FFFF00000000}"/>
  </bookViews>
  <sheets>
    <sheet name="Расписание игр" sheetId="15" r:id="rId1"/>
    <sheet name="Рейтинг" sheetId="14" r:id="rId2"/>
    <sheet name="Лига №1" sheetId="1" r:id="rId3"/>
    <sheet name="Лига №2 группа А " sheetId="7" r:id="rId4"/>
    <sheet name="Лига №2 группа B" sheetId="9" r:id="rId5"/>
    <sheet name="Лига №3 группа А" sheetId="8" r:id="rId6"/>
    <sheet name="Лига №3 группа B" sheetId="2" r:id="rId7"/>
    <sheet name="Полуфинал и финальнал  Лиги №2 " sheetId="4" r:id="rId8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Y8" i="9" l="1"/>
  <c r="Y4" i="9"/>
  <c r="G8" i="4" l="1"/>
  <c r="G22" i="4"/>
  <c r="AB18" i="1" l="1"/>
  <c r="AC18" i="1"/>
  <c r="AD18" i="1"/>
  <c r="C18" i="1" s="1"/>
  <c r="AE18" i="1"/>
  <c r="C4" i="1"/>
  <c r="AB4" i="1"/>
  <c r="AE4" i="1"/>
  <c r="M5" i="1"/>
  <c r="AC4" i="1"/>
  <c r="G5" i="1"/>
  <c r="AD4" i="1" l="1"/>
  <c r="A25" i="4"/>
  <c r="G23" i="4" s="1"/>
  <c r="A11" i="4"/>
  <c r="D9" i="4" s="1"/>
  <c r="A5" i="4" l="1"/>
  <c r="D8" i="4" s="1"/>
  <c r="A26" i="4"/>
  <c r="D23" i="4" s="1"/>
  <c r="A19" i="4"/>
  <c r="D22" i="4" s="1"/>
  <c r="A12" i="4"/>
  <c r="G9" i="4" s="1"/>
  <c r="B14" i="2" l="1"/>
  <c r="M9" i="9" l="1"/>
  <c r="M5" i="9" l="1"/>
  <c r="B12" i="2" l="1"/>
  <c r="B10" i="2"/>
  <c r="B8" i="2"/>
  <c r="B6" i="2"/>
  <c r="B4" i="2"/>
  <c r="B12" i="8"/>
  <c r="B10" i="8"/>
  <c r="B8" i="8"/>
  <c r="B6" i="8"/>
  <c r="B4" i="8"/>
  <c r="B14" i="9"/>
  <c r="B12" i="9"/>
  <c r="B10" i="9"/>
  <c r="B8" i="9"/>
  <c r="B6" i="9"/>
  <c r="B4" i="9"/>
  <c r="B14" i="7"/>
  <c r="B12" i="7"/>
  <c r="B10" i="7"/>
  <c r="B8" i="7"/>
  <c r="B6" i="7"/>
  <c r="B4" i="7"/>
  <c r="B18" i="1"/>
  <c r="B16" i="1"/>
  <c r="B14" i="1"/>
  <c r="B12" i="1"/>
  <c r="B10" i="1"/>
  <c r="B8" i="1"/>
  <c r="B6" i="1"/>
  <c r="B4" i="1"/>
  <c r="Y9" i="1" l="1"/>
  <c r="G13" i="8" l="1"/>
  <c r="S11" i="8"/>
  <c r="J5" i="8"/>
  <c r="V13" i="1"/>
  <c r="S7" i="1"/>
  <c r="D7" i="1"/>
  <c r="AC12" i="1" l="1"/>
  <c r="AD12" i="1"/>
  <c r="AE12" i="1"/>
  <c r="AB12" i="1" s="1"/>
  <c r="Y14" i="2"/>
  <c r="W14" i="2"/>
  <c r="Y12" i="2"/>
  <c r="W12" i="2"/>
  <c r="Y10" i="2"/>
  <c r="W10" i="2"/>
  <c r="Y8" i="2"/>
  <c r="W8" i="2"/>
  <c r="Y6" i="2"/>
  <c r="W6" i="2"/>
  <c r="Y4" i="2"/>
  <c r="D18" i="2" s="1"/>
  <c r="W4" i="2"/>
  <c r="Y14" i="8"/>
  <c r="W14" i="8"/>
  <c r="Y12" i="8"/>
  <c r="W12" i="8"/>
  <c r="Y10" i="8"/>
  <c r="W10" i="8"/>
  <c r="Y8" i="8"/>
  <c r="W8" i="8"/>
  <c r="Y6" i="8"/>
  <c r="W6" i="8"/>
  <c r="Y4" i="8"/>
  <c r="W4" i="8"/>
  <c r="Y14" i="9"/>
  <c r="W14" i="9"/>
  <c r="Y12" i="9"/>
  <c r="W12" i="9"/>
  <c r="Y10" i="9"/>
  <c r="W10" i="9"/>
  <c r="W8" i="9"/>
  <c r="Y6" i="9"/>
  <c r="W6" i="9"/>
  <c r="W4" i="9"/>
  <c r="W14" i="7"/>
  <c r="Y12" i="7"/>
  <c r="W12" i="7"/>
  <c r="Y10" i="7"/>
  <c r="W10" i="7"/>
  <c r="Y8" i="7"/>
  <c r="W8" i="7"/>
  <c r="Y6" i="7"/>
  <c r="W6" i="7"/>
  <c r="Y4" i="7"/>
  <c r="W4" i="7"/>
  <c r="Y14" i="7"/>
  <c r="C12" i="1" l="1"/>
  <c r="S13" i="1"/>
  <c r="D11" i="1"/>
  <c r="Y13" i="1" l="1"/>
  <c r="G5" i="7" l="1"/>
  <c r="G15" i="2" l="1"/>
  <c r="J15" i="2"/>
  <c r="M15" i="2"/>
  <c r="P15" i="2"/>
  <c r="D15" i="2"/>
  <c r="S13" i="2"/>
  <c r="G13" i="2"/>
  <c r="J13" i="2"/>
  <c r="M13" i="2"/>
  <c r="D13" i="2"/>
  <c r="S11" i="2"/>
  <c r="P11" i="2"/>
  <c r="G11" i="2"/>
  <c r="J11" i="2"/>
  <c r="D11" i="2"/>
  <c r="P9" i="2"/>
  <c r="S9" i="2"/>
  <c r="M9" i="2"/>
  <c r="G9" i="2"/>
  <c r="D9" i="2"/>
  <c r="M7" i="2"/>
  <c r="P7" i="2"/>
  <c r="S7" i="2"/>
  <c r="J7" i="2"/>
  <c r="D7" i="2"/>
  <c r="J5" i="2"/>
  <c r="M5" i="2"/>
  <c r="P5" i="2"/>
  <c r="S5" i="2"/>
  <c r="G5" i="2"/>
  <c r="C4" i="2" s="1"/>
  <c r="G15" i="8"/>
  <c r="J15" i="8"/>
  <c r="M15" i="8"/>
  <c r="P15" i="8"/>
  <c r="D15" i="8"/>
  <c r="S13" i="8"/>
  <c r="J13" i="8"/>
  <c r="M13" i="8"/>
  <c r="D13" i="8"/>
  <c r="P11" i="8"/>
  <c r="G11" i="8"/>
  <c r="J11" i="8"/>
  <c r="D11" i="8"/>
  <c r="P9" i="8"/>
  <c r="S9" i="8"/>
  <c r="M9" i="8"/>
  <c r="G9" i="8"/>
  <c r="D9" i="8"/>
  <c r="M7" i="8"/>
  <c r="P7" i="8"/>
  <c r="S7" i="8"/>
  <c r="J7" i="8"/>
  <c r="D7" i="8"/>
  <c r="M5" i="8"/>
  <c r="P5" i="8"/>
  <c r="S5" i="8"/>
  <c r="G5" i="8"/>
  <c r="G15" i="9" l="1"/>
  <c r="J15" i="9"/>
  <c r="M15" i="9"/>
  <c r="P15" i="9"/>
  <c r="D15" i="9"/>
  <c r="S13" i="9"/>
  <c r="G13" i="9"/>
  <c r="J13" i="9"/>
  <c r="M13" i="9"/>
  <c r="D13" i="9"/>
  <c r="S11" i="9"/>
  <c r="P11" i="9"/>
  <c r="G11" i="9"/>
  <c r="J11" i="9"/>
  <c r="D11" i="9"/>
  <c r="P9" i="9"/>
  <c r="S9" i="9"/>
  <c r="G9" i="9"/>
  <c r="D7" i="9"/>
  <c r="M7" i="9"/>
  <c r="P7" i="9"/>
  <c r="S7" i="9"/>
  <c r="J7" i="9"/>
  <c r="C4" i="9"/>
  <c r="P5" i="9"/>
  <c r="S5" i="9"/>
  <c r="G5" i="9"/>
  <c r="S13" i="7"/>
  <c r="J13" i="7"/>
  <c r="M13" i="7"/>
  <c r="G13" i="7"/>
  <c r="D13" i="7"/>
  <c r="S11" i="7"/>
  <c r="P11" i="7"/>
  <c r="G11" i="7"/>
  <c r="J11" i="7"/>
  <c r="D11" i="7"/>
  <c r="P9" i="7"/>
  <c r="S9" i="7"/>
  <c r="M9" i="7"/>
  <c r="G9" i="7"/>
  <c r="D9" i="7"/>
  <c r="M7" i="7"/>
  <c r="P7" i="7"/>
  <c r="S7" i="7"/>
  <c r="J7" i="7"/>
  <c r="D7" i="7"/>
  <c r="G15" i="7"/>
  <c r="J15" i="7"/>
  <c r="M15" i="7"/>
  <c r="P15" i="7"/>
  <c r="D15" i="7"/>
  <c r="J5" i="7"/>
  <c r="M5" i="7"/>
  <c r="P5" i="7"/>
  <c r="S5" i="7"/>
  <c r="G19" i="1"/>
  <c r="J19" i="1"/>
  <c r="M19" i="1"/>
  <c r="P19" i="1"/>
  <c r="S19" i="1"/>
  <c r="V19" i="1"/>
  <c r="D19" i="1"/>
  <c r="Y17" i="1"/>
  <c r="G17" i="1"/>
  <c r="J17" i="1"/>
  <c r="M17" i="1"/>
  <c r="P17" i="1"/>
  <c r="S17" i="1"/>
  <c r="D17" i="1"/>
  <c r="D15" i="1"/>
  <c r="G15" i="1"/>
  <c r="J15" i="1"/>
  <c r="M15" i="1"/>
  <c r="P15" i="1"/>
  <c r="V15" i="1"/>
  <c r="Y15" i="1"/>
  <c r="G13" i="1"/>
  <c r="J13" i="1"/>
  <c r="M13" i="1"/>
  <c r="D13" i="1"/>
  <c r="S11" i="1"/>
  <c r="V11" i="1"/>
  <c r="Y11" i="1"/>
  <c r="P11" i="1"/>
  <c r="G11" i="1"/>
  <c r="J11" i="1"/>
  <c r="P9" i="1"/>
  <c r="S9" i="1"/>
  <c r="V9" i="1"/>
  <c r="M9" i="1"/>
  <c r="G9" i="1"/>
  <c r="D9" i="1"/>
  <c r="M7" i="1"/>
  <c r="P7" i="1"/>
  <c r="V7" i="1"/>
  <c r="Y7" i="1"/>
  <c r="J7" i="1"/>
  <c r="J5" i="1"/>
  <c r="P5" i="1"/>
  <c r="S5" i="1"/>
  <c r="V5" i="1"/>
  <c r="Y5" i="1"/>
  <c r="AD16" i="1" l="1"/>
  <c r="AC16" i="1"/>
  <c r="AE16" i="1"/>
  <c r="AC10" i="1"/>
  <c r="AD10" i="1"/>
  <c r="AE10" i="1"/>
  <c r="AB10" i="1" s="1"/>
  <c r="AD6" i="1"/>
  <c r="AE6" i="1"/>
  <c r="AB6" i="1" s="1"/>
  <c r="AC6" i="1"/>
  <c r="AE8" i="1"/>
  <c r="AB8" i="1" s="1"/>
  <c r="AD8" i="1"/>
  <c r="AC8" i="1"/>
  <c r="AC14" i="1"/>
  <c r="AD14" i="1"/>
  <c r="AE14" i="1"/>
  <c r="AB14" i="1" s="1"/>
  <c r="C8" i="9"/>
  <c r="V8" i="7"/>
  <c r="C16" i="1" l="1"/>
  <c r="C8" i="1"/>
  <c r="C6" i="1"/>
  <c r="AB16" i="1"/>
  <c r="C10" i="1"/>
  <c r="C14" i="1"/>
  <c r="P11" i="14"/>
  <c r="P10" i="14"/>
  <c r="P9" i="14"/>
  <c r="P8" i="14"/>
  <c r="P7" i="14"/>
  <c r="P6" i="14"/>
  <c r="P5" i="14"/>
  <c r="P4" i="14"/>
  <c r="P35" i="14"/>
  <c r="P34" i="14"/>
  <c r="P33" i="14"/>
  <c r="P32" i="14"/>
  <c r="P31" i="14"/>
  <c r="P30" i="14"/>
  <c r="P29" i="14"/>
  <c r="P28" i="14"/>
  <c r="P27" i="14"/>
  <c r="P26" i="14"/>
  <c r="P25" i="14"/>
  <c r="P24" i="14"/>
  <c r="P23" i="14"/>
  <c r="P22" i="14"/>
  <c r="P21" i="14"/>
  <c r="P20" i="14"/>
  <c r="P19" i="14"/>
  <c r="P18" i="14"/>
  <c r="P17" i="14"/>
  <c r="P16" i="14"/>
  <c r="P15" i="14"/>
  <c r="P14" i="14"/>
  <c r="P13" i="14"/>
  <c r="P12" i="14"/>
  <c r="C14" i="7" l="1"/>
  <c r="Q17" i="14" s="1"/>
  <c r="V14" i="7"/>
  <c r="R17" i="14" s="1"/>
  <c r="S17" i="14"/>
  <c r="T17" i="14"/>
  <c r="Z14" i="7" l="1"/>
  <c r="U17" i="14" s="1"/>
  <c r="F33" i="14" l="1"/>
  <c r="F32" i="14"/>
  <c r="F31" i="14"/>
  <c r="F30" i="14"/>
  <c r="F29" i="14"/>
  <c r="F28" i="14"/>
  <c r="F27" i="14"/>
  <c r="F26" i="14"/>
  <c r="F25" i="14"/>
  <c r="F24" i="14"/>
  <c r="F23" i="14"/>
  <c r="F22" i="14"/>
  <c r="F21" i="14"/>
  <c r="F20" i="14"/>
  <c r="F19" i="14"/>
  <c r="F18" i="14"/>
  <c r="F17" i="14"/>
  <c r="F16" i="14"/>
  <c r="F15" i="14"/>
  <c r="F14" i="14"/>
  <c r="F13" i="14"/>
  <c r="F12" i="14"/>
  <c r="F11" i="14"/>
  <c r="F10" i="14"/>
  <c r="F9" i="14"/>
  <c r="F8" i="14"/>
  <c r="F7" i="14"/>
  <c r="F6" i="14"/>
  <c r="F5" i="14"/>
  <c r="F4" i="14"/>
  <c r="T16" i="14" l="1"/>
  <c r="S16" i="14"/>
  <c r="T15" i="14"/>
  <c r="S15" i="14" l="1"/>
  <c r="S22" i="14" l="1"/>
  <c r="T19" i="14"/>
  <c r="T18" i="14"/>
  <c r="T22" i="14"/>
  <c r="T31" i="14"/>
  <c r="T35" i="14"/>
  <c r="T34" i="14"/>
  <c r="S34" i="14"/>
  <c r="C10" i="2"/>
  <c r="Q33" i="14" s="1"/>
  <c r="T33" i="14"/>
  <c r="S33" i="14"/>
  <c r="T32" i="14"/>
  <c r="S32" i="14"/>
  <c r="T30" i="14"/>
  <c r="S25" i="14"/>
  <c r="T24" i="14"/>
  <c r="S24" i="14"/>
  <c r="T29" i="14"/>
  <c r="S29" i="14"/>
  <c r="T28" i="14"/>
  <c r="S28" i="14"/>
  <c r="T27" i="14"/>
  <c r="S27" i="14"/>
  <c r="T26" i="14"/>
  <c r="S26" i="14"/>
  <c r="T25" i="14"/>
  <c r="T21" i="14"/>
  <c r="S21" i="14"/>
  <c r="T20" i="14"/>
  <c r="T23" i="14"/>
  <c r="S19" i="14"/>
  <c r="AF6" i="1"/>
  <c r="S5" i="14" s="1"/>
  <c r="T14" i="14"/>
  <c r="S14" i="14"/>
  <c r="T13" i="14"/>
  <c r="S13" i="14"/>
  <c r="AF10" i="1" l="1"/>
  <c r="S7" i="14" s="1"/>
  <c r="AF18" i="1"/>
  <c r="S11" i="14" s="1"/>
  <c r="AF16" i="1"/>
  <c r="S10" i="14" s="1"/>
  <c r="S18" i="14"/>
  <c r="R8" i="14"/>
  <c r="AF4" i="1"/>
  <c r="S4" i="14" s="1"/>
  <c r="AF14" i="1"/>
  <c r="S9" i="14" s="1"/>
  <c r="S23" i="14"/>
  <c r="V10" i="9"/>
  <c r="R21" i="14" s="1"/>
  <c r="R9" i="14"/>
  <c r="S12" i="14"/>
  <c r="AF12" i="1"/>
  <c r="S8" i="14" s="1"/>
  <c r="T12" i="14"/>
  <c r="R10" i="14"/>
  <c r="C6" i="8"/>
  <c r="Z8" i="2"/>
  <c r="U32" i="14" s="1"/>
  <c r="C14" i="2"/>
  <c r="Q35" i="14" s="1"/>
  <c r="V8" i="9"/>
  <c r="R20" i="14" s="1"/>
  <c r="V6" i="2"/>
  <c r="R31" i="14" s="1"/>
  <c r="R7" i="14"/>
  <c r="R11" i="14"/>
  <c r="V10" i="7"/>
  <c r="V12" i="7"/>
  <c r="R16" i="14" s="1"/>
  <c r="R14" i="14"/>
  <c r="V12" i="2"/>
  <c r="R34" i="14" s="1"/>
  <c r="Z10" i="8"/>
  <c r="U27" i="14" s="1"/>
  <c r="Z12" i="9"/>
  <c r="U22" i="14" s="1"/>
  <c r="S35" i="14"/>
  <c r="Z10" i="2"/>
  <c r="U33" i="14" s="1"/>
  <c r="C12" i="2"/>
  <c r="Q34" i="14" s="1"/>
  <c r="V10" i="2"/>
  <c r="R33" i="14" s="1"/>
  <c r="V8" i="2"/>
  <c r="R32" i="14" s="1"/>
  <c r="V14" i="2"/>
  <c r="R35" i="14" s="1"/>
  <c r="Z12" i="2"/>
  <c r="U34" i="14" s="1"/>
  <c r="C8" i="2"/>
  <c r="Q32" i="14" s="1"/>
  <c r="Q30" i="14"/>
  <c r="V4" i="2"/>
  <c r="R30" i="14" s="1"/>
  <c r="C6" i="2"/>
  <c r="Q31" i="14" s="1"/>
  <c r="S30" i="14"/>
  <c r="S31" i="14"/>
  <c r="V10" i="8"/>
  <c r="R27" i="14" s="1"/>
  <c r="V14" i="8"/>
  <c r="R29" i="14" s="1"/>
  <c r="V8" i="8"/>
  <c r="R26" i="14" s="1"/>
  <c r="Z12" i="8"/>
  <c r="U28" i="14" s="1"/>
  <c r="Z8" i="8"/>
  <c r="U26" i="14" s="1"/>
  <c r="Z14" i="8"/>
  <c r="U29" i="14" s="1"/>
  <c r="V12" i="8"/>
  <c r="R28" i="14" s="1"/>
  <c r="Z6" i="8"/>
  <c r="U25" i="14" s="1"/>
  <c r="D18" i="8"/>
  <c r="Z4" i="8"/>
  <c r="U24" i="14" s="1"/>
  <c r="C14" i="8"/>
  <c r="Q29" i="14" s="1"/>
  <c r="C8" i="8"/>
  <c r="Q26" i="14" s="1"/>
  <c r="C12" i="8"/>
  <c r="Q28" i="14" s="1"/>
  <c r="C10" i="8"/>
  <c r="Q27" i="14" s="1"/>
  <c r="Z10" i="9"/>
  <c r="U21" i="14" s="1"/>
  <c r="S20" i="14"/>
  <c r="C14" i="9"/>
  <c r="Q23" i="14" s="1"/>
  <c r="Q18" i="14"/>
  <c r="D18" i="9"/>
  <c r="V4" i="9"/>
  <c r="V14" i="9"/>
  <c r="R23" i="14" s="1"/>
  <c r="Z6" i="9"/>
  <c r="U19" i="14" s="1"/>
  <c r="V12" i="9"/>
  <c r="R22" i="14" s="1"/>
  <c r="AH8" i="1"/>
  <c r="T6" i="14" s="1"/>
  <c r="V4" i="7"/>
  <c r="V6" i="7"/>
  <c r="R13" i="14" s="1"/>
  <c r="Z12" i="7"/>
  <c r="U16" i="14" s="1"/>
  <c r="Z8" i="7"/>
  <c r="U14" i="14" s="1"/>
  <c r="Z10" i="7"/>
  <c r="U15" i="14" s="1"/>
  <c r="Z6" i="7"/>
  <c r="U13" i="14" s="1"/>
  <c r="Q7" i="14"/>
  <c r="R12" i="14" l="1"/>
  <c r="AA8" i="7"/>
  <c r="V14" i="14" s="1"/>
  <c r="Q25" i="14"/>
  <c r="R5" i="14"/>
  <c r="R18" i="14"/>
  <c r="R15" i="14"/>
  <c r="AA10" i="7"/>
  <c r="AA14" i="7"/>
  <c r="V17" i="14" s="1"/>
  <c r="Q20" i="14"/>
  <c r="V6" i="8"/>
  <c r="R25" i="14" s="1"/>
  <c r="C10" i="9"/>
  <c r="Q21" i="14" s="1"/>
  <c r="C8" i="7"/>
  <c r="Q14" i="14" s="1"/>
  <c r="Z14" i="9"/>
  <c r="U23" i="14" s="1"/>
  <c r="Z4" i="9"/>
  <c r="U18" i="14" s="1"/>
  <c r="Z14" i="2"/>
  <c r="U35" i="14" s="1"/>
  <c r="Z8" i="9"/>
  <c r="U20" i="14" s="1"/>
  <c r="D17" i="2"/>
  <c r="Z4" i="2"/>
  <c r="U30" i="14" s="1"/>
  <c r="D18" i="7"/>
  <c r="Z6" i="2"/>
  <c r="U31" i="14" s="1"/>
  <c r="Z4" i="7"/>
  <c r="U12" i="14" s="1"/>
  <c r="V4" i="8"/>
  <c r="R24" i="14" s="1"/>
  <c r="C4" i="8"/>
  <c r="D17" i="8" s="1"/>
  <c r="C12" i="9"/>
  <c r="Q22" i="14" s="1"/>
  <c r="V6" i="9"/>
  <c r="R19" i="14" s="1"/>
  <c r="C6" i="9"/>
  <c r="Q19" i="14" s="1"/>
  <c r="C10" i="7"/>
  <c r="Q15" i="14" s="1"/>
  <c r="C4" i="7"/>
  <c r="Q12" i="14" s="1"/>
  <c r="C6" i="7"/>
  <c r="Q13" i="14" s="1"/>
  <c r="C12" i="7"/>
  <c r="Q16" i="14" s="1"/>
  <c r="AA4" i="9" l="1"/>
  <c r="V18" i="14" s="1"/>
  <c r="D19" i="8"/>
  <c r="Q24" i="14"/>
  <c r="AA8" i="2"/>
  <c r="V32" i="14" s="1"/>
  <c r="AA12" i="2"/>
  <c r="V34" i="14" s="1"/>
  <c r="AA10" i="2"/>
  <c r="V33" i="14" s="1"/>
  <c r="AA14" i="2"/>
  <c r="V35" i="14" s="1"/>
  <c r="AA4" i="2"/>
  <c r="V30" i="14" s="1"/>
  <c r="AA4" i="7"/>
  <c r="V12" i="14" s="1"/>
  <c r="AA6" i="2"/>
  <c r="V31" i="14" s="1"/>
  <c r="D17" i="7"/>
  <c r="D19" i="7" s="1"/>
  <c r="D19" i="2"/>
  <c r="AA4" i="8"/>
  <c r="V24" i="14" s="1"/>
  <c r="AA12" i="8"/>
  <c r="V28" i="14" s="1"/>
  <c r="AA14" i="8"/>
  <c r="V29" i="14" s="1"/>
  <c r="AA8" i="8"/>
  <c r="V26" i="14" s="1"/>
  <c r="AA6" i="8"/>
  <c r="V25" i="14" s="1"/>
  <c r="AA10" i="8"/>
  <c r="V27" i="14" s="1"/>
  <c r="D17" i="9"/>
  <c r="AA6" i="9"/>
  <c r="V19" i="14" s="1"/>
  <c r="AA10" i="9"/>
  <c r="V21" i="14" s="1"/>
  <c r="AA8" i="9"/>
  <c r="V20" i="14" s="1"/>
  <c r="AA14" i="9"/>
  <c r="V23" i="14" s="1"/>
  <c r="AA12" i="9"/>
  <c r="V22" i="14" s="1"/>
  <c r="AA6" i="7"/>
  <c r="V13" i="14" s="1"/>
  <c r="AA12" i="7"/>
  <c r="V16" i="14" s="1"/>
  <c r="V15" i="14"/>
  <c r="D19" i="9" l="1"/>
  <c r="AH4" i="1"/>
  <c r="T4" i="14" s="1"/>
  <c r="AH6" i="1"/>
  <c r="T5" i="14" s="1"/>
  <c r="AH10" i="1"/>
  <c r="T7" i="14" s="1"/>
  <c r="Q9" i="14" l="1"/>
  <c r="AI4" i="1"/>
  <c r="U4" i="14" s="1"/>
  <c r="AH18" i="1"/>
  <c r="T11" i="14" s="1"/>
  <c r="AI6" i="1"/>
  <c r="AI10" i="1"/>
  <c r="U7" i="14" s="1"/>
  <c r="AH16" i="1"/>
  <c r="T10" i="14" s="1"/>
  <c r="AH14" i="1"/>
  <c r="T9" i="14" s="1"/>
  <c r="U5" i="14" l="1"/>
  <c r="AI14" i="1"/>
  <c r="U9" i="14" s="1"/>
  <c r="AI18" i="1"/>
  <c r="U11" i="14" s="1"/>
  <c r="Q5" i="14"/>
  <c r="AI16" i="1"/>
  <c r="U10" i="14" s="1"/>
  <c r="AH12" i="1"/>
  <c r="T8" i="14" s="1"/>
  <c r="Q10" i="14"/>
  <c r="AI12" i="1" l="1"/>
  <c r="U8" i="14" s="1"/>
  <c r="E22" i="1"/>
  <c r="Q8" i="14"/>
  <c r="Q11" i="14"/>
  <c r="Q6" i="14" l="1"/>
  <c r="AF8" i="1"/>
  <c r="S6" i="14" s="1"/>
  <c r="R6" i="14" l="1"/>
  <c r="AI8" i="1"/>
  <c r="U6" i="14" s="1"/>
  <c r="AM6" i="1" l="1"/>
  <c r="AM14" i="1"/>
  <c r="AM15" i="1"/>
  <c r="AM16" i="1"/>
  <c r="AM18" i="1"/>
  <c r="AM4" i="1"/>
  <c r="AM7" i="1"/>
  <c r="AM9" i="1"/>
  <c r="AM17" i="1"/>
  <c r="AM12" i="1"/>
  <c r="AM11" i="1"/>
  <c r="AM19" i="1"/>
  <c r="AM10" i="1"/>
  <c r="AM5" i="1"/>
  <c r="AM13" i="1"/>
  <c r="AM8" i="1"/>
  <c r="AN6" i="1" l="1"/>
  <c r="AN10" i="1"/>
  <c r="AL8" i="1"/>
  <c r="AN18" i="1"/>
  <c r="AL16" i="1"/>
  <c r="AJ10" i="1"/>
  <c r="V7" i="14" s="1"/>
  <c r="AJ16" i="1"/>
  <c r="V10" i="14" s="1"/>
  <c r="E21" i="1"/>
  <c r="E23" i="1" s="1"/>
  <c r="AL17" i="1"/>
  <c r="AJ14" i="1"/>
  <c r="V9" i="14" s="1"/>
  <c r="AJ4" i="1" l="1"/>
  <c r="V4" i="14" s="1"/>
  <c r="AL10" i="1"/>
  <c r="AL13" i="1"/>
  <c r="AN8" i="1"/>
  <c r="AL7" i="1"/>
  <c r="Q4" i="14"/>
  <c r="AL4" i="1"/>
  <c r="AL5" i="1"/>
  <c r="AL19" i="1"/>
  <c r="AJ8" i="1"/>
  <c r="V6" i="14" s="1"/>
  <c r="AJ12" i="1"/>
  <c r="V8" i="14" s="1"/>
  <c r="AL12" i="1"/>
  <c r="AN16" i="1"/>
  <c r="AL14" i="1"/>
  <c r="AJ18" i="1"/>
  <c r="V11" i="14" s="1"/>
  <c r="AN14" i="1"/>
  <c r="AL6" i="1"/>
  <c r="AL15" i="1"/>
  <c r="AL11" i="1"/>
  <c r="R4" i="14"/>
  <c r="AN4" i="1"/>
  <c r="AL18" i="1"/>
  <c r="AN12" i="1"/>
  <c r="AJ6" i="1"/>
  <c r="V5" i="14" s="1"/>
  <c r="AL9" i="1"/>
</calcChain>
</file>

<file path=xl/sharedStrings.xml><?xml version="1.0" encoding="utf-8"?>
<sst xmlns="http://schemas.openxmlformats.org/spreadsheetml/2006/main" count="678" uniqueCount="293">
  <si>
    <t>Кубок по миди-футболу</t>
  </si>
  <si>
    <t>Команда</t>
  </si>
  <si>
    <t>ДУЭК</t>
  </si>
  <si>
    <t>АТУ</t>
  </si>
  <si>
    <t>ЦХПП</t>
  </si>
  <si>
    <t>ОМЦ</t>
  </si>
  <si>
    <t>ЦТС</t>
  </si>
  <si>
    <t>АГЦ</t>
  </si>
  <si>
    <t>ДЦ-1</t>
  </si>
  <si>
    <t>РЦКО</t>
  </si>
  <si>
    <t>ДЦ-2</t>
  </si>
  <si>
    <t>Кислородный цех</t>
  </si>
  <si>
    <t>УЖДТ</t>
  </si>
  <si>
    <t>Место</t>
  </si>
  <si>
    <t>Турнирная таблица</t>
  </si>
  <si>
    <t>Лига №1</t>
  </si>
  <si>
    <t>МУ</t>
  </si>
  <si>
    <t>:</t>
  </si>
  <si>
    <t>Очки</t>
  </si>
  <si>
    <t>Мячи</t>
  </si>
  <si>
    <t>№</t>
  </si>
  <si>
    <t>Игры</t>
  </si>
  <si>
    <t>Разица мячей</t>
  </si>
  <si>
    <t>ФН УСР</t>
  </si>
  <si>
    <t>ДИП</t>
  </si>
  <si>
    <t>СМТ</t>
  </si>
  <si>
    <t>ЦВС</t>
  </si>
  <si>
    <t>ФН Продажи</t>
  </si>
  <si>
    <t>ДКС</t>
  </si>
  <si>
    <t>СПП</t>
  </si>
  <si>
    <t>Лига №2 Группа А</t>
  </si>
  <si>
    <t>Сб. МЦПО, МЦСО</t>
  </si>
  <si>
    <t>Игр сыграно</t>
  </si>
  <si>
    <t>Средняя результативность</t>
  </si>
  <si>
    <t>Мячей забито</t>
  </si>
  <si>
    <t>Лига №2 Группа В</t>
  </si>
  <si>
    <t>Сб. УПР, УОТиПБ</t>
  </si>
  <si>
    <t>Сб. ЦЭлС, Газовый цех</t>
  </si>
  <si>
    <t>Турнирная таблица МИДИ-футбол 2023</t>
  </si>
  <si>
    <r>
      <t xml:space="preserve">Турнирная таблица МИДИ-футбол 2024   </t>
    </r>
    <r>
      <rPr>
        <sz val="11"/>
        <color rgb="FFFF0000"/>
        <rFont val="Calibri"/>
        <family val="2"/>
        <charset val="204"/>
        <scheme val="minor"/>
      </rPr>
      <t>(01.08.2024)</t>
    </r>
  </si>
  <si>
    <t>Разница мячей</t>
  </si>
  <si>
    <t>1 лига</t>
  </si>
  <si>
    <t>≈ Рейтиг</t>
  </si>
  <si>
    <t>Сб. Клинком</t>
  </si>
  <si>
    <t>Сб. ЦРМО-КХП</t>
  </si>
  <si>
    <t>Сб. КЦ-1, КЦ-2</t>
  </si>
  <si>
    <t>Сб. УСР-МРЦ-ФЛЦ</t>
  </si>
  <si>
    <t>ЦГП</t>
  </si>
  <si>
    <t>2 лига
 (очки в группе)</t>
  </si>
  <si>
    <t>Сб. ЦГП, ДПП</t>
  </si>
  <si>
    <t>2 лига</t>
  </si>
  <si>
    <t>Сб.ЦРПО-ЦРСО</t>
  </si>
  <si>
    <t>Сб. Копровый-ОГЦ</t>
  </si>
  <si>
    <t>Сб. ЦДС, УПО, ДПЭС</t>
  </si>
  <si>
    <t>Сб. ДАТП ЦТАиЭО ПП,СП,АДП</t>
  </si>
  <si>
    <t>Сб. ДАТП-ЦТАиЭОАДП</t>
  </si>
  <si>
    <t>НЛМК-Инжиниринг</t>
  </si>
  <si>
    <t>Сб. ЦЭлС-ДЭП</t>
  </si>
  <si>
    <t xml:space="preserve">ФН Развитие технологии </t>
  </si>
  <si>
    <t>Сб. ФН Снабжение, Экология, АПД, РСР</t>
  </si>
  <si>
    <t>ЭлРц</t>
  </si>
  <si>
    <t>ДПВ-снабжение</t>
  </si>
  <si>
    <t>"СМС групп"</t>
  </si>
  <si>
    <t>R&amp;D</t>
  </si>
  <si>
    <t>ФН Дирекция по персоналу</t>
  </si>
  <si>
    <t>Сб. ЦДС-ДПЭС</t>
  </si>
  <si>
    <t>Новые участники</t>
  </si>
  <si>
    <t>нд</t>
  </si>
  <si>
    <t>Сб. ДИП-ДПКП, УИПУ</t>
  </si>
  <si>
    <t>Служба продаж</t>
  </si>
  <si>
    <t>Сб. Дир. пер-лу и без-ти</t>
  </si>
  <si>
    <t>ШПЦ</t>
  </si>
  <si>
    <t>Кол-во игр</t>
  </si>
  <si>
    <t>Место в группе</t>
  </si>
  <si>
    <t>Лига №2 стыковые и финальные матчи</t>
  </si>
  <si>
    <t>Полуфинал Кубка</t>
  </si>
  <si>
    <t>Финал</t>
  </si>
  <si>
    <t>Матч за 3 - 4 место</t>
  </si>
  <si>
    <t>МРЦ</t>
  </si>
  <si>
    <t>ФН СПП</t>
  </si>
  <si>
    <t>ФН МУ</t>
  </si>
  <si>
    <t>МЦПО</t>
  </si>
  <si>
    <t>Лига №3 Группа В</t>
  </si>
  <si>
    <t>Смешанная сборная команда №1</t>
  </si>
  <si>
    <t>Лига №3 Группа А</t>
  </si>
  <si>
    <t>Лига №3 стыковые и финальные матчи</t>
  </si>
  <si>
    <t>3 лига</t>
  </si>
  <si>
    <t>Группа А</t>
  </si>
  <si>
    <t>Группа В</t>
  </si>
  <si>
    <t>Счет матча</t>
  </si>
  <si>
    <t>Дата</t>
  </si>
  <si>
    <t>Расписание матчей</t>
  </si>
  <si>
    <t>Группы</t>
  </si>
  <si>
    <t>ФН ДИП</t>
  </si>
  <si>
    <t>Смешанная сборная команда №2</t>
  </si>
  <si>
    <t>МАЙ</t>
  </si>
  <si>
    <t>25.05.2026 понедельник</t>
  </si>
  <si>
    <t>17.40</t>
  </si>
  <si>
    <t>18.35</t>
  </si>
  <si>
    <t>26.05.2026вторник</t>
  </si>
  <si>
    <t>29.05.2026 пятница</t>
  </si>
  <si>
    <t>16.00</t>
  </si>
  <si>
    <t>ИЮНЬ</t>
  </si>
  <si>
    <t>01.06.2026 понедельник</t>
  </si>
  <si>
    <t>02.06.2026вторник</t>
  </si>
  <si>
    <t>05.06.2026 пятница</t>
  </si>
  <si>
    <t>08.06.2026 понедельник</t>
  </si>
  <si>
    <t>09.06.2026вторник</t>
  </si>
  <si>
    <t>15.06.2026 понедельник</t>
  </si>
  <si>
    <t>19.06.2026 пятница</t>
  </si>
  <si>
    <t>22.06.2026 понедельник</t>
  </si>
  <si>
    <t>23.06.2026 вторник</t>
  </si>
  <si>
    <t>26.06.2026пятница</t>
  </si>
  <si>
    <t>29.06.2026 понедельник</t>
  </si>
  <si>
    <t>ИЮЛЬ</t>
  </si>
  <si>
    <t>30.06.2026вторник</t>
  </si>
  <si>
    <t>03.07.2026 пятница</t>
  </si>
  <si>
    <t>06.07.2026 понедельник</t>
  </si>
  <si>
    <t>10.07.2026 пятница</t>
  </si>
  <si>
    <t>13.07.2026 понедельник</t>
  </si>
  <si>
    <t>17.07.2026 пятница</t>
  </si>
  <si>
    <t>20.07.2026 понедельник</t>
  </si>
  <si>
    <t>24.07.2026 пятница</t>
  </si>
  <si>
    <t>2:0</t>
  </si>
  <si>
    <t>3:2</t>
  </si>
  <si>
    <t>1:3</t>
  </si>
  <si>
    <t>3:4</t>
  </si>
  <si>
    <t>2:2</t>
  </si>
  <si>
    <r>
      <t>СПП</t>
    </r>
    <r>
      <rPr>
        <b/>
        <sz val="10"/>
        <color rgb="FF000000"/>
        <rFont val="Calibri"/>
        <family val="2"/>
        <scheme val="minor"/>
      </rPr>
      <t xml:space="preserve"> – СБ. ДАТП, ЦТАиЭС АДП, СП</t>
    </r>
  </si>
  <si>
    <r>
      <t>СБ. ДРИМ, ДОТиПБ, Кислородный цех</t>
    </r>
    <r>
      <rPr>
        <b/>
        <sz val="10"/>
        <color rgb="FF000000"/>
        <rFont val="Calibri"/>
        <family val="2"/>
        <scheme val="minor"/>
      </rPr>
      <t xml:space="preserve"> – ЦХПП</t>
    </r>
  </si>
  <si>
    <r>
      <t xml:space="preserve">ФН МУ </t>
    </r>
    <r>
      <rPr>
        <b/>
        <sz val="10"/>
        <color rgb="FF000000"/>
        <rFont val="Calibri"/>
        <family val="2"/>
        <scheme val="minor"/>
      </rPr>
      <t>– СБ. УТЭЦ-2, ЦЭлС</t>
    </r>
  </si>
  <si>
    <r>
      <t xml:space="preserve">МРЦ </t>
    </r>
    <r>
      <rPr>
        <b/>
        <sz val="10"/>
        <color rgb="FF000000"/>
        <rFont val="Calibri"/>
        <family val="2"/>
        <scheme val="minor"/>
      </rPr>
      <t>– СБ. ЦРМО, КХП</t>
    </r>
  </si>
  <si>
    <r>
      <t>РЦКО</t>
    </r>
    <r>
      <rPr>
        <b/>
        <sz val="10"/>
        <color rgb="FF000000"/>
        <rFont val="Calibri"/>
        <family val="2"/>
        <scheme val="minor"/>
      </rPr>
      <t xml:space="preserve"> – СБ. ЦТС, ЦТА и ЭО ПП</t>
    </r>
  </si>
  <si>
    <r>
      <t>УЖДТ</t>
    </r>
    <r>
      <rPr>
        <b/>
        <sz val="10"/>
        <color rgb="FF000000"/>
        <rFont val="Calibri"/>
        <family val="2"/>
        <scheme val="minor"/>
      </rPr>
      <t xml:space="preserve"> – СБ. ЦГП, ДПП</t>
    </r>
  </si>
  <si>
    <r>
      <t>НЛМК-Инжиниринг</t>
    </r>
    <r>
      <rPr>
        <b/>
        <sz val="10"/>
        <color rgb="FF000000"/>
        <rFont val="Calibri"/>
        <family val="2"/>
        <scheme val="minor"/>
      </rPr>
      <t xml:space="preserve"> – АТУ</t>
    </r>
  </si>
  <si>
    <r>
      <t>СМТ</t>
    </r>
    <r>
      <rPr>
        <b/>
        <sz val="10"/>
        <color rgb="FF000000"/>
        <rFont val="Calibri"/>
        <family val="2"/>
        <scheme val="minor"/>
      </rPr>
      <t xml:space="preserve"> – ФН ДИП</t>
    </r>
  </si>
  <si>
    <r>
      <t>Смешанная сборная №2</t>
    </r>
    <r>
      <rPr>
        <b/>
        <sz val="10"/>
        <color rgb="FF000000"/>
        <rFont val="Calibri"/>
        <family val="2"/>
        <scheme val="minor"/>
      </rPr>
      <t xml:space="preserve"> - ДЭП</t>
    </r>
  </si>
  <si>
    <r>
      <t xml:space="preserve">УЖДТ </t>
    </r>
    <r>
      <rPr>
        <b/>
        <sz val="10"/>
        <color rgb="FF000000"/>
        <rFont val="Calibri"/>
        <family val="2"/>
        <scheme val="minor"/>
      </rPr>
      <t>– РЦКО</t>
    </r>
  </si>
  <si>
    <r>
      <t>МРЦ</t>
    </r>
    <r>
      <rPr>
        <b/>
        <sz val="10"/>
        <color rgb="FF000000"/>
        <rFont val="Calibri"/>
        <family val="2"/>
        <scheme val="minor"/>
      </rPr>
      <t xml:space="preserve"> – СБ. ОГЦ, Копровый цех</t>
    </r>
  </si>
  <si>
    <r>
      <t>Смешанная сборная №1</t>
    </r>
    <r>
      <rPr>
        <b/>
        <sz val="10"/>
        <color rgb="FF000000"/>
        <rFont val="Calibri"/>
        <family val="2"/>
        <scheme val="minor"/>
      </rPr>
      <t xml:space="preserve"> - ЦВС</t>
    </r>
  </si>
  <si>
    <r>
      <t>СБ. ЦГП, ДПП</t>
    </r>
    <r>
      <rPr>
        <b/>
        <sz val="10"/>
        <color rgb="FF000000"/>
        <rFont val="Calibri"/>
        <family val="2"/>
        <scheme val="minor"/>
      </rPr>
      <t xml:space="preserve"> – СБ. ЦРМО, КХП</t>
    </r>
  </si>
  <si>
    <r>
      <t xml:space="preserve">ДУЭК </t>
    </r>
    <r>
      <rPr>
        <b/>
        <sz val="10"/>
        <color rgb="FF000000"/>
        <rFont val="Calibri"/>
        <family val="2"/>
        <scheme val="minor"/>
      </rPr>
      <t>– СБ. ЦТС, ЦТА и ЭО ПП</t>
    </r>
  </si>
  <si>
    <r>
      <t>ДЦ-1</t>
    </r>
    <r>
      <rPr>
        <b/>
        <sz val="10"/>
        <color rgb="FF000000"/>
        <rFont val="Calibri"/>
        <family val="2"/>
        <scheme val="minor"/>
      </rPr>
      <t xml:space="preserve"> – МЦСО</t>
    </r>
  </si>
  <si>
    <r>
      <t>НЛМК-Инжиниринг</t>
    </r>
    <r>
      <rPr>
        <b/>
        <sz val="10"/>
        <color rgb="FF000000"/>
        <rFont val="Calibri"/>
        <family val="2"/>
        <scheme val="minor"/>
      </rPr>
      <t xml:space="preserve"> – СБ. ДРИМ, ДОТиПБ, Кислородный цех</t>
    </r>
  </si>
  <si>
    <r>
      <t>АТУ</t>
    </r>
    <r>
      <rPr>
        <b/>
        <sz val="10"/>
        <color rgb="FF000000"/>
        <rFont val="Calibri"/>
        <family val="2"/>
        <scheme val="minor"/>
      </rPr>
      <t xml:space="preserve"> – СМТ</t>
    </r>
  </si>
  <si>
    <r>
      <t xml:space="preserve">ДЦ-2 </t>
    </r>
    <r>
      <rPr>
        <b/>
        <sz val="10"/>
        <color rgb="FF000000"/>
        <rFont val="Calibri"/>
        <family val="2"/>
        <scheme val="minor"/>
      </rPr>
      <t>– МУ</t>
    </r>
  </si>
  <si>
    <r>
      <t>ЦХПП</t>
    </r>
    <r>
      <rPr>
        <b/>
        <sz val="10"/>
        <color rgb="FF000000"/>
        <rFont val="Calibri"/>
        <family val="2"/>
        <scheme val="minor"/>
      </rPr>
      <t xml:space="preserve">–ФН ДИП </t>
    </r>
  </si>
  <si>
    <r>
      <t>ДУЭК</t>
    </r>
    <r>
      <rPr>
        <b/>
        <sz val="10"/>
        <color rgb="FF000000"/>
        <rFont val="Calibri"/>
        <family val="2"/>
        <scheme val="minor"/>
      </rPr>
      <t xml:space="preserve"> – СБ. ОГЦ, Копровый цех</t>
    </r>
  </si>
  <si>
    <r>
      <t>СБ. ДАТП, ЦТАиЭО АДП, СП</t>
    </r>
    <r>
      <rPr>
        <b/>
        <sz val="10"/>
        <color rgb="FF000000"/>
        <rFont val="Calibri"/>
        <family val="2"/>
        <scheme val="minor"/>
      </rPr>
      <t>–СБ. УТЭЦ-2, ЦЭлС</t>
    </r>
  </si>
  <si>
    <r>
      <t xml:space="preserve">СПП </t>
    </r>
    <r>
      <rPr>
        <b/>
        <sz val="10"/>
        <color rgb="FF000000"/>
        <rFont val="Calibri"/>
        <family val="2"/>
        <scheme val="minor"/>
      </rPr>
      <t>– СБ. ЦДС, ДЭТС</t>
    </r>
  </si>
  <si>
    <r>
      <t>Смешанная сборная № 1</t>
    </r>
    <r>
      <rPr>
        <b/>
        <sz val="10"/>
        <color rgb="FF000000"/>
        <rFont val="Calibri"/>
        <family val="2"/>
        <scheme val="minor"/>
      </rPr>
      <t xml:space="preserve"> – МЦПО</t>
    </r>
  </si>
  <si>
    <t>16.07.2026 вторник</t>
  </si>
  <si>
    <t>21.07.2026 вторник</t>
  </si>
  <si>
    <t>14.07.2026 вторник</t>
  </si>
  <si>
    <t>07.07.2026 вторник</t>
  </si>
  <si>
    <t>Турнирная таблица МИДИ-футбол 2026</t>
  </si>
  <si>
    <t>Лига №2</t>
  </si>
  <si>
    <t>Лига №3</t>
  </si>
  <si>
    <t>1:2</t>
  </si>
  <si>
    <t>2:6</t>
  </si>
  <si>
    <t>+:-</t>
  </si>
  <si>
    <t>3:1</t>
  </si>
  <si>
    <t>2:5</t>
  </si>
  <si>
    <r>
      <t>МЦПО</t>
    </r>
    <r>
      <rPr>
        <b/>
        <sz val="10"/>
        <color rgb="FF000000"/>
        <rFont val="Calibri"/>
        <family val="2"/>
        <scheme val="minor"/>
      </rPr>
      <t xml:space="preserve"> – СБ. ФН Развитие технологии</t>
    </r>
  </si>
  <si>
    <t>5:1</t>
  </si>
  <si>
    <t>7:0</t>
  </si>
  <si>
    <t>Календарь игр Чемпионата ПАО "НЛМК" по миди-футболу 2026 года.</t>
  </si>
  <si>
    <t>Сб. ДКС, ДПЗ, ДР ТОиР</t>
  </si>
  <si>
    <t>Сб. ДАТП, ЦТАиЭО АДП и ЦТАиЭО СП</t>
  </si>
  <si>
    <t>Сб. ЦГП, Дирекция по прокатному производству</t>
  </si>
  <si>
    <t>Сб. ЦТС, ЦТА и ЭО ПП</t>
  </si>
  <si>
    <t>Сб. ОГЦ, Копровый цех</t>
  </si>
  <si>
    <t>ФН Развитие технологии</t>
  </si>
  <si>
    <t>3:0</t>
  </si>
  <si>
    <t>1:7</t>
  </si>
  <si>
    <t>1:6</t>
  </si>
  <si>
    <r>
      <t>УЖДТ</t>
    </r>
    <r>
      <rPr>
        <b/>
        <sz val="10"/>
        <color rgb="FF000000"/>
        <rFont val="Calibri"/>
        <family val="2"/>
        <charset val="204"/>
        <scheme val="minor"/>
      </rPr>
      <t xml:space="preserve"> – МРЦ</t>
    </r>
  </si>
  <si>
    <r>
      <t>РЦКО</t>
    </r>
    <r>
      <rPr>
        <b/>
        <sz val="10"/>
        <color rgb="FF000000"/>
        <rFont val="Calibri"/>
        <family val="2"/>
        <charset val="204"/>
        <scheme val="minor"/>
      </rPr>
      <t xml:space="preserve"> – СБ. ЦРМО, КХП</t>
    </r>
  </si>
  <si>
    <r>
      <t xml:space="preserve">Смешанная сборная № 2 </t>
    </r>
    <r>
      <rPr>
        <b/>
        <sz val="10"/>
        <color rgb="FF000000"/>
        <rFont val="Calibri"/>
        <family val="2"/>
        <charset val="204"/>
        <scheme val="minor"/>
      </rPr>
      <t xml:space="preserve">– </t>
    </r>
    <r>
      <rPr>
        <b/>
        <sz val="10"/>
        <color theme="1"/>
        <rFont val="Calibri"/>
        <family val="2"/>
        <charset val="204"/>
        <scheme val="minor"/>
      </rPr>
      <t>Сборная ДКС, ДПЗ, ДР ТОиР</t>
    </r>
  </si>
  <si>
    <r>
      <t>ДЭП</t>
    </r>
    <r>
      <rPr>
        <b/>
        <sz val="10"/>
        <color rgb="FF000000"/>
        <rFont val="Calibri"/>
        <family val="2"/>
        <scheme val="minor"/>
      </rPr>
      <t xml:space="preserve"> – ДЦ-1</t>
    </r>
  </si>
  <si>
    <r>
      <t>ДУЭК</t>
    </r>
    <r>
      <rPr>
        <b/>
        <sz val="10"/>
        <color rgb="FF000000"/>
        <rFont val="Calibri"/>
        <family val="2"/>
        <scheme val="minor"/>
      </rPr>
      <t xml:space="preserve"> – СБ. ЦГП, Дирекция по прокатному производству</t>
    </r>
  </si>
  <si>
    <r>
      <t>НЛМК-Инжиниринг</t>
    </r>
    <r>
      <rPr>
        <b/>
        <sz val="10"/>
        <color rgb="FF000000"/>
        <rFont val="Calibri"/>
        <family val="2"/>
        <scheme val="minor"/>
      </rPr>
      <t xml:space="preserve"> - ЦХПП</t>
    </r>
  </si>
  <si>
    <r>
      <t>ЦВС</t>
    </r>
    <r>
      <rPr>
        <b/>
        <sz val="10"/>
        <color rgb="FF000000"/>
        <rFont val="Calibri"/>
        <family val="2"/>
        <scheme val="minor"/>
      </rPr>
      <t xml:space="preserve"> – ФН Закупки</t>
    </r>
  </si>
  <si>
    <r>
      <t>МЦСО</t>
    </r>
    <r>
      <rPr>
        <b/>
        <sz val="10"/>
        <color rgb="FF000000"/>
        <rFont val="Calibri"/>
        <family val="2"/>
        <scheme val="minor"/>
      </rPr>
      <t xml:space="preserve"> – ФН Дирекция по персоналу</t>
    </r>
  </si>
  <si>
    <r>
      <t xml:space="preserve"> СПП</t>
    </r>
    <r>
      <rPr>
        <b/>
        <sz val="10"/>
        <color rgb="FF000000"/>
        <rFont val="Calibri"/>
        <family val="2"/>
        <scheme val="minor"/>
      </rPr>
      <t xml:space="preserve"> – ДЦ-2</t>
    </r>
  </si>
  <si>
    <r>
      <t>АТУ</t>
    </r>
    <r>
      <rPr>
        <b/>
        <sz val="10"/>
        <color rgb="FF000000"/>
        <rFont val="Calibri"/>
        <family val="2"/>
        <scheme val="minor"/>
      </rPr>
      <t xml:space="preserve"> – ФН ДИП</t>
    </r>
  </si>
  <si>
    <r>
      <t>УЖДТ</t>
    </r>
    <r>
      <rPr>
        <b/>
        <sz val="10"/>
        <color rgb="FF000000"/>
        <rFont val="Calibri"/>
        <family val="2"/>
        <scheme val="minor"/>
      </rPr>
      <t xml:space="preserve"> – ДУЭК</t>
    </r>
  </si>
  <si>
    <r>
      <t xml:space="preserve">Смешанная сборная № 1 </t>
    </r>
    <r>
      <rPr>
        <b/>
        <sz val="10"/>
        <color theme="1"/>
        <rFont val="Calibri"/>
        <family val="2"/>
        <scheme val="minor"/>
      </rPr>
      <t>– ФН Развитие технологий</t>
    </r>
  </si>
  <si>
    <r>
      <t>ЦГП</t>
    </r>
    <r>
      <rPr>
        <b/>
        <sz val="10"/>
        <color rgb="FF000000"/>
        <rFont val="Calibri"/>
        <family val="2"/>
        <scheme val="minor"/>
      </rPr>
      <t xml:space="preserve"> – СБ. ОГЦ, Копровый цех</t>
    </r>
  </si>
  <si>
    <r>
      <t>СБ. ЦРМО, КХП</t>
    </r>
    <r>
      <rPr>
        <b/>
        <sz val="10"/>
        <color rgb="FF000000"/>
        <rFont val="Calibri"/>
        <family val="2"/>
        <scheme val="minor"/>
      </rPr>
      <t xml:space="preserve"> – СБ. ЦТС и ЦТА и ЭО ПП</t>
    </r>
  </si>
  <si>
    <r>
      <t>СБ. ДРИМ, ДОТиПБ, Кислородный цех</t>
    </r>
    <r>
      <rPr>
        <b/>
        <sz val="10"/>
        <color rgb="FF000000"/>
        <rFont val="Calibri"/>
        <family val="2"/>
        <scheme val="minor"/>
      </rPr>
      <t xml:space="preserve"> - СМТ</t>
    </r>
  </si>
  <si>
    <r>
      <t xml:space="preserve">Смешанная сборная № 2 </t>
    </r>
    <r>
      <rPr>
        <b/>
        <sz val="10"/>
        <color theme="1"/>
        <rFont val="Calibri"/>
        <family val="2"/>
        <scheme val="minor"/>
      </rPr>
      <t>– ФН Дирекция по персоналу</t>
    </r>
  </si>
  <si>
    <r>
      <t>ДЦ-1</t>
    </r>
    <r>
      <rPr>
        <b/>
        <sz val="10"/>
        <color rgb="FF000000"/>
        <rFont val="Calibri"/>
        <family val="2"/>
        <scheme val="minor"/>
      </rPr>
      <t xml:space="preserve"> – СБ. ДКС, ДПЗ, ДР ТОиР</t>
    </r>
  </si>
  <si>
    <r>
      <t>СБ. ОГЦ, Копровый цех</t>
    </r>
    <r>
      <rPr>
        <b/>
        <sz val="10"/>
        <color rgb="FF000000"/>
        <rFont val="Calibri"/>
        <family val="2"/>
        <scheme val="minor"/>
      </rPr>
      <t xml:space="preserve"> – СБ. ЦТС и ЦТА и ЭО ПП</t>
    </r>
  </si>
  <si>
    <r>
      <t>УЖДТ</t>
    </r>
    <r>
      <rPr>
        <b/>
        <sz val="10"/>
        <color rgb="FF000000"/>
        <rFont val="Calibri"/>
        <family val="2"/>
        <scheme val="minor"/>
      </rPr>
      <t xml:space="preserve"> – СБ. ЦРМО, КХП</t>
    </r>
  </si>
  <si>
    <r>
      <t xml:space="preserve">Смешанная сборная № 2 </t>
    </r>
    <r>
      <rPr>
        <b/>
        <sz val="10"/>
        <color theme="1"/>
        <rFont val="Calibri"/>
        <family val="2"/>
        <scheme val="minor"/>
      </rPr>
      <t>– МЦСО</t>
    </r>
  </si>
  <si>
    <r>
      <t>МРЦ</t>
    </r>
    <r>
      <rPr>
        <b/>
        <sz val="10"/>
        <color rgb="FF000000"/>
        <rFont val="Calibri"/>
        <family val="2"/>
        <scheme val="minor"/>
      </rPr>
      <t xml:space="preserve"> – ДУЭК </t>
    </r>
  </si>
  <si>
    <r>
      <t>МЦПО</t>
    </r>
    <r>
      <rPr>
        <b/>
        <sz val="10"/>
        <color rgb="FF000000"/>
        <rFont val="Calibri"/>
        <family val="2"/>
        <scheme val="minor"/>
      </rPr>
      <t xml:space="preserve"> – ФН Закупки</t>
    </r>
  </si>
  <si>
    <t>0:0</t>
  </si>
  <si>
    <t>0:4</t>
  </si>
  <si>
    <t>8:1</t>
  </si>
  <si>
    <r>
      <t>Сб. ДКС, ДПЗ, ДР ТОиР</t>
    </r>
    <r>
      <rPr>
        <b/>
        <sz val="10"/>
        <color rgb="FF000000"/>
        <rFont val="Calibri"/>
        <family val="2"/>
        <scheme val="minor"/>
      </rPr>
      <t xml:space="preserve"> – ФН Дирекция по персоналу</t>
    </r>
  </si>
  <si>
    <t>5:0</t>
  </si>
  <si>
    <t>5:2</t>
  </si>
  <si>
    <t>1:5</t>
  </si>
  <si>
    <t>нарушение регламента соревнований, штраф по -3 мяча каждой команде и по 0 очков за игру</t>
  </si>
  <si>
    <t>0:1</t>
  </si>
  <si>
    <t>-:+</t>
  </si>
  <si>
    <t>ДЭП (снялись с соревнований)</t>
  </si>
  <si>
    <t>0:6</t>
  </si>
  <si>
    <t>неявка команды ФН Закупки</t>
  </si>
  <si>
    <t>неявка команды ДЭП</t>
  </si>
  <si>
    <t>2:1</t>
  </si>
  <si>
    <t>4:1</t>
  </si>
  <si>
    <t>0:3</t>
  </si>
  <si>
    <t>1:1</t>
  </si>
  <si>
    <t>Сб. ЦДС, ДЭТС (снялись с соревнований)</t>
  </si>
  <si>
    <r>
      <t>НЛМК-Инжинирнг</t>
    </r>
    <r>
      <rPr>
        <b/>
        <sz val="10"/>
        <color rgb="FF000000"/>
        <rFont val="Calibri"/>
        <family val="2"/>
        <scheme val="minor"/>
      </rPr>
      <t xml:space="preserve"> – СМТ</t>
    </r>
  </si>
  <si>
    <r>
      <t>АТУ</t>
    </r>
    <r>
      <rPr>
        <b/>
        <sz val="10"/>
        <color rgb="FF000000"/>
        <rFont val="Calibri"/>
        <family val="2"/>
        <scheme val="minor"/>
      </rPr>
      <t xml:space="preserve"> – ЦХПП </t>
    </r>
  </si>
  <si>
    <r>
      <t>ФН СПП</t>
    </r>
    <r>
      <rPr>
        <b/>
        <sz val="10"/>
        <color rgb="FF000000"/>
        <rFont val="Calibri"/>
        <family val="2"/>
        <scheme val="minor"/>
      </rPr>
      <t xml:space="preserve"> – СБ. УТЭЦ-2 + ЦЭлС</t>
    </r>
  </si>
  <si>
    <r>
      <t>УЖДТ</t>
    </r>
    <r>
      <rPr>
        <b/>
        <sz val="10"/>
        <color rgb="FF000000"/>
        <rFont val="Calibri"/>
        <family val="2"/>
        <scheme val="minor"/>
      </rPr>
      <t xml:space="preserve"> – СБ. ЦТС и ЦТА и ЭО ПП</t>
    </r>
  </si>
  <si>
    <r>
      <t>МРЦ</t>
    </r>
    <r>
      <rPr>
        <b/>
        <sz val="10"/>
        <color rgb="FF000000"/>
        <rFont val="Calibri"/>
        <family val="2"/>
        <scheme val="minor"/>
      </rPr>
      <t xml:space="preserve"> – РЦКО </t>
    </r>
  </si>
  <si>
    <r>
      <t>СБ. ДРИМ, ДОТиПБ, Кислородный цех</t>
    </r>
    <r>
      <rPr>
        <b/>
        <sz val="10"/>
        <color rgb="FF000000"/>
        <rFont val="Calibri"/>
        <family val="2"/>
        <scheme val="minor"/>
      </rPr>
      <t xml:space="preserve"> – ФН ДИП</t>
    </r>
  </si>
  <si>
    <r>
      <t>ДУЭК</t>
    </r>
    <r>
      <rPr>
        <b/>
        <sz val="10"/>
        <color rgb="FF000000"/>
        <rFont val="Calibri"/>
        <family val="2"/>
        <scheme val="minor"/>
      </rPr>
      <t xml:space="preserve"> – СБ. ЦРМО, КХП</t>
    </r>
  </si>
  <si>
    <r>
      <t>УЖДТ</t>
    </r>
    <r>
      <rPr>
        <b/>
        <sz val="10"/>
        <color rgb="FF000000"/>
        <rFont val="Calibri"/>
        <family val="2"/>
        <scheme val="minor"/>
      </rPr>
      <t xml:space="preserve"> – СБ. ОГЦ, Копровый цех</t>
    </r>
  </si>
  <si>
    <r>
      <t>СБ. ЦГП, Дирекция по прокатному производству</t>
    </r>
    <r>
      <rPr>
        <b/>
        <sz val="10"/>
        <color rgb="FF000000"/>
        <rFont val="Calibri"/>
        <family val="2"/>
        <scheme val="minor"/>
      </rPr>
      <t xml:space="preserve"> – СБ. ЦТС и ЦТА и ЭО ПП</t>
    </r>
  </si>
  <si>
    <r>
      <t>ЦВС</t>
    </r>
    <r>
      <rPr>
        <b/>
        <sz val="10"/>
        <color rgb="FF000000"/>
        <rFont val="Calibri"/>
        <family val="2"/>
        <scheme val="minor"/>
      </rPr>
      <t xml:space="preserve"> – ФН. Развитие технологии</t>
    </r>
  </si>
  <si>
    <r>
      <t>СБ. ДАТП, ЦТАиЭО АДП и ЦТАиЭО ПП</t>
    </r>
    <r>
      <rPr>
        <b/>
        <sz val="10"/>
        <color rgb="FF000000"/>
        <rFont val="Calibri"/>
        <family val="2"/>
        <charset val="204"/>
        <scheme val="minor"/>
      </rPr>
      <t xml:space="preserve"> – ДЦ-2 </t>
    </r>
  </si>
  <si>
    <r>
      <t>Смешанная сборная №1</t>
    </r>
    <r>
      <rPr>
        <b/>
        <sz val="10"/>
        <color rgb="FF000000"/>
        <rFont val="Calibri"/>
        <family val="2"/>
        <charset val="204"/>
        <scheme val="minor"/>
      </rPr>
      <t xml:space="preserve"> – ФН Закупки</t>
    </r>
  </si>
  <si>
    <r>
      <t>ДЦ-1</t>
    </r>
    <r>
      <rPr>
        <b/>
        <sz val="10"/>
        <color rgb="FF000000"/>
        <rFont val="Calibri"/>
        <family val="2"/>
        <charset val="204"/>
        <scheme val="minor"/>
      </rPr>
      <t xml:space="preserve"> – ФН Дирекция по персоналу</t>
    </r>
  </si>
  <si>
    <r>
      <t>РЦКО</t>
    </r>
    <r>
      <rPr>
        <b/>
        <sz val="10"/>
        <color rgb="FF000000"/>
        <rFont val="Calibri"/>
        <family val="2"/>
        <charset val="204"/>
        <scheme val="minor"/>
      </rPr>
      <t xml:space="preserve"> – ДУЭК</t>
    </r>
  </si>
  <si>
    <r>
      <t>НЛМК-Инжиниринг</t>
    </r>
    <r>
      <rPr>
        <b/>
        <sz val="10"/>
        <color rgb="FF000000"/>
        <rFont val="Calibri"/>
        <family val="2"/>
        <charset val="204"/>
        <scheme val="minor"/>
      </rPr>
      <t xml:space="preserve"> – ФН ДИП</t>
    </r>
  </si>
  <si>
    <r>
      <t>РЦКО</t>
    </r>
    <r>
      <rPr>
        <b/>
        <sz val="10"/>
        <color rgb="FF000000"/>
        <rFont val="Calibri"/>
        <family val="2"/>
        <charset val="204"/>
        <scheme val="minor"/>
      </rPr>
      <t xml:space="preserve"> – СБ. ОГЦ, Копровый цех</t>
    </r>
  </si>
  <si>
    <r>
      <t>АТУ</t>
    </r>
    <r>
      <rPr>
        <b/>
        <sz val="10"/>
        <color rgb="FF000000"/>
        <rFont val="Calibri"/>
        <family val="2"/>
        <charset val="204"/>
        <scheme val="minor"/>
      </rPr>
      <t xml:space="preserve"> – </t>
    </r>
    <r>
      <rPr>
        <b/>
        <sz val="10"/>
        <color theme="1"/>
        <rFont val="Calibri"/>
        <family val="2"/>
        <charset val="204"/>
        <scheme val="minor"/>
      </rPr>
      <t>СБ. ДРИМ, ДОТиПБ, Кислородный цех</t>
    </r>
    <r>
      <rPr>
        <b/>
        <sz val="10"/>
        <color rgb="FF00B0F0"/>
        <rFont val="Calibri"/>
        <family val="2"/>
        <charset val="204"/>
        <scheme val="minor"/>
      </rPr>
      <t xml:space="preserve">  </t>
    </r>
  </si>
  <si>
    <r>
      <t>СБ. ЦГП, Дирекция по прокатному производству</t>
    </r>
    <r>
      <rPr>
        <b/>
        <sz val="10"/>
        <color rgb="FF000000"/>
        <rFont val="Calibri"/>
        <family val="2"/>
        <charset val="204"/>
        <scheme val="minor"/>
      </rPr>
      <t xml:space="preserve"> - РЦКО</t>
    </r>
  </si>
  <si>
    <r>
      <t>СБ. ЦРМО, КХП</t>
    </r>
    <r>
      <rPr>
        <b/>
        <sz val="10"/>
        <color rgb="FF000000"/>
        <rFont val="Calibri"/>
        <family val="2"/>
        <charset val="204"/>
        <scheme val="minor"/>
      </rPr>
      <t xml:space="preserve"> – СБ. ОГЦ, Копровый цех</t>
    </r>
  </si>
  <si>
    <r>
      <t>ФН СПП</t>
    </r>
    <r>
      <rPr>
        <b/>
        <sz val="10"/>
        <color rgb="FF000000"/>
        <rFont val="Calibri"/>
        <family val="2"/>
        <charset val="204"/>
        <scheme val="minor"/>
      </rPr>
      <t xml:space="preserve"> – ФН МУ</t>
    </r>
  </si>
  <si>
    <r>
      <t>МРЦ</t>
    </r>
    <r>
      <rPr>
        <b/>
        <sz val="10"/>
        <color rgb="FF000000"/>
        <rFont val="Calibri"/>
        <family val="2"/>
        <charset val="204"/>
        <scheme val="minor"/>
      </rPr>
      <t xml:space="preserve"> – СБ. ЦТС и ЦТА и ЭО ПП</t>
    </r>
  </si>
  <si>
    <r>
      <t>СБ. ДАТП, ЦТАиЭО АДП, СП</t>
    </r>
    <r>
      <rPr>
        <b/>
        <sz val="10"/>
        <color rgb="FF000000"/>
        <rFont val="Calibri"/>
        <family val="2"/>
        <charset val="204"/>
        <scheme val="minor"/>
      </rPr>
      <t xml:space="preserve"> –  ФН МУ</t>
    </r>
  </si>
  <si>
    <r>
      <t>ЦХПП</t>
    </r>
    <r>
      <rPr>
        <b/>
        <sz val="10"/>
        <color rgb="FF000000"/>
        <rFont val="Calibri"/>
        <family val="2"/>
        <charset val="204"/>
        <scheme val="minor"/>
      </rPr>
      <t xml:space="preserve"> – СМТ</t>
    </r>
  </si>
  <si>
    <r>
      <t>Смешанная сборная №2</t>
    </r>
    <r>
      <rPr>
        <b/>
        <sz val="10"/>
        <color rgb="FF000000"/>
        <rFont val="Calibri"/>
        <family val="2"/>
        <charset val="204"/>
        <scheme val="minor"/>
      </rPr>
      <t xml:space="preserve"> – ДЦ-1</t>
    </r>
  </si>
  <si>
    <r>
      <t>ЦВС</t>
    </r>
    <r>
      <rPr>
        <b/>
        <sz val="10"/>
        <color rgb="FF000000"/>
        <rFont val="Calibri"/>
        <family val="2"/>
        <charset val="204"/>
        <scheme val="minor"/>
      </rPr>
      <t xml:space="preserve"> – МЦПО </t>
    </r>
  </si>
  <si>
    <r>
      <t>МЦСО</t>
    </r>
    <r>
      <rPr>
        <b/>
        <sz val="10"/>
        <color rgb="FF000000"/>
        <rFont val="Calibri"/>
        <family val="2"/>
        <charset val="204"/>
        <scheme val="minor"/>
      </rPr>
      <t xml:space="preserve"> – СБ. ДКС, ДПЗ, ДР ТОиР</t>
    </r>
  </si>
  <si>
    <r>
      <t>МРЦ</t>
    </r>
    <r>
      <rPr>
        <b/>
        <sz val="10"/>
        <color rgb="FF000000"/>
        <rFont val="Calibri"/>
        <family val="2"/>
        <charset val="204"/>
        <scheme val="minor"/>
      </rPr>
      <t xml:space="preserve"> – </t>
    </r>
    <r>
      <rPr>
        <b/>
        <sz val="10"/>
        <color theme="1"/>
        <rFont val="Calibri"/>
        <family val="2"/>
        <charset val="204"/>
        <scheme val="minor"/>
      </rPr>
      <t>СБ. ЦГП, Дирекция по прокатному производству</t>
    </r>
  </si>
  <si>
    <t>Награждение</t>
  </si>
  <si>
    <t xml:space="preserve">28.07.2026 вторник </t>
  </si>
  <si>
    <t xml:space="preserve">27.07.2026 понедельник Лига </t>
  </si>
  <si>
    <t>9:0</t>
  </si>
  <si>
    <t>1:4</t>
  </si>
  <si>
    <t>2:4</t>
  </si>
  <si>
    <t>Сб. МЦСО, ОМЦ</t>
  </si>
  <si>
    <t>10:0</t>
  </si>
  <si>
    <t>5:4</t>
  </si>
  <si>
    <t>неявка команды СБ. ОГЦ, Копровый цех</t>
  </si>
  <si>
    <t>ФН Закупки (сняты с соревнований)</t>
  </si>
  <si>
    <t>неявка команды НЛМК-Инжиниринг</t>
  </si>
  <si>
    <t>Сб. ДОТиПБ, ДРИМ, Кислородный цех</t>
  </si>
  <si>
    <t>0:2</t>
  </si>
  <si>
    <t>2:3</t>
  </si>
  <si>
    <t>Сб. УТЭЦ-2, ЦЭлС</t>
  </si>
  <si>
    <t>Сб. ЦРМО, КХП</t>
  </si>
  <si>
    <t xml:space="preserve"> </t>
  </si>
  <si>
    <r>
      <t xml:space="preserve">ДЦ-2 </t>
    </r>
    <r>
      <rPr>
        <b/>
        <sz val="10"/>
        <color theme="1"/>
        <rFont val="Calibri"/>
        <family val="2"/>
        <charset val="204"/>
        <scheme val="minor"/>
      </rPr>
      <t>– Сб</t>
    </r>
    <r>
      <rPr>
        <b/>
        <sz val="10"/>
        <color rgb="FF000000"/>
        <rFont val="Calibri"/>
        <family val="2"/>
        <charset val="204"/>
        <scheme val="minor"/>
      </rPr>
      <t>. УТЭЦ-2, ЦЭлС</t>
    </r>
  </si>
  <si>
    <t>участие в игре за команду Сб. УТЭЦ-2, ЦЭлС несогласованного игрока</t>
  </si>
  <si>
    <t xml:space="preserve"> Сб. МЦСО, ОМЦ</t>
  </si>
  <si>
    <r>
      <t>АТУ</t>
    </r>
    <r>
      <rPr>
        <b/>
        <sz val="10"/>
        <color rgb="FF000000"/>
        <rFont val="Calibri"/>
        <family val="2"/>
        <charset val="204"/>
        <scheme val="minor"/>
      </rPr>
      <t xml:space="preserve"> – </t>
    </r>
    <r>
      <rPr>
        <b/>
        <sz val="10"/>
        <color theme="1"/>
        <rFont val="Calibri"/>
        <family val="2"/>
        <charset val="204"/>
        <scheme val="minor"/>
      </rPr>
      <t>ДЦ-2</t>
    </r>
    <r>
      <rPr>
        <b/>
        <sz val="10"/>
        <color rgb="FF00B0F0"/>
        <rFont val="Calibri"/>
        <family val="2"/>
        <charset val="204"/>
        <scheme val="minor"/>
      </rPr>
      <t xml:space="preserve">  </t>
    </r>
  </si>
  <si>
    <r>
      <t>СБ. ДОТиПБ, ДРИМ, Кислородный цех</t>
    </r>
    <r>
      <rPr>
        <b/>
        <sz val="10"/>
        <color rgb="FF000000"/>
        <rFont val="Calibri"/>
        <family val="2"/>
        <scheme val="minor"/>
      </rPr>
      <t xml:space="preserve"> – СБ. ДАТП, ЦТАиЭС АДП, СП</t>
    </r>
  </si>
  <si>
    <r>
      <t>Смешанная сборная №1</t>
    </r>
    <r>
      <rPr>
        <b/>
        <sz val="10"/>
        <color rgb="FF000000"/>
        <rFont val="Calibri"/>
        <family val="2"/>
        <charset val="204"/>
        <scheme val="minor"/>
      </rPr>
      <t xml:space="preserve"> – Сб. МЦСО, ОМЦ</t>
    </r>
  </si>
  <si>
    <r>
      <t>МЦПО</t>
    </r>
    <r>
      <rPr>
        <b/>
        <sz val="10"/>
        <color rgb="FF000000"/>
        <rFont val="Calibri"/>
        <family val="2"/>
        <scheme val="minor"/>
      </rPr>
      <t xml:space="preserve"> – СБ. ДКС, ДПЗ, ДР ТОиР</t>
    </r>
  </si>
  <si>
    <t>В</t>
  </si>
  <si>
    <t>Н</t>
  </si>
  <si>
    <t>П</t>
  </si>
  <si>
    <t>неявка команды ФН СПП</t>
  </si>
  <si>
    <t>8:3</t>
  </si>
  <si>
    <t>6:1</t>
  </si>
  <si>
    <t>неявка команды Сб. МЦСО, ОМЦ</t>
  </si>
  <si>
    <t>+</t>
  </si>
  <si>
    <t>-</t>
  </si>
  <si>
    <t>0 (2)</t>
  </si>
  <si>
    <t>0 (1)</t>
  </si>
  <si>
    <t>2 (3)</t>
  </si>
  <si>
    <t>2 (2)</t>
  </si>
  <si>
    <t>8:0</t>
  </si>
  <si>
    <t>за неявку в 1/2 финала</t>
  </si>
  <si>
    <t>0:0 (1:2)</t>
  </si>
  <si>
    <t>2:2 (3:2)</t>
  </si>
  <si>
    <r>
      <t>АТУ</t>
    </r>
    <r>
      <rPr>
        <b/>
        <sz val="10"/>
        <color rgb="FF000000"/>
        <rFont val="Calibri"/>
        <family val="2"/>
        <charset val="204"/>
        <scheme val="minor"/>
      </rPr>
      <t xml:space="preserve"> – </t>
    </r>
    <r>
      <rPr>
        <b/>
        <sz val="10"/>
        <color theme="1"/>
        <rFont val="Calibri"/>
        <family val="2"/>
        <charset val="204"/>
        <scheme val="minor"/>
      </rPr>
      <t>СБ. ДАТП, ЦТАиЭС АДП, СП</t>
    </r>
  </si>
  <si>
    <r>
      <t>Смешанная сборная №1</t>
    </r>
    <r>
      <rPr>
        <b/>
        <sz val="10"/>
        <color rgb="FF000000"/>
        <rFont val="Calibri"/>
        <family val="2"/>
        <charset val="204"/>
        <scheme val="minor"/>
      </rPr>
      <t xml:space="preserve"> – МЦПО</t>
    </r>
  </si>
  <si>
    <r>
      <t>СБ. ДОТиПБ, ДРИМ, Кислородный цех</t>
    </r>
    <r>
      <rPr>
        <b/>
        <sz val="10"/>
        <color rgb="FF000000"/>
        <rFont val="Calibri"/>
        <family val="2"/>
        <scheme val="minor"/>
      </rPr>
      <t xml:space="preserve"> – ДЦ-2  </t>
    </r>
  </si>
  <si>
    <t>1 (3)</t>
  </si>
  <si>
    <t>1 (2)</t>
  </si>
  <si>
    <t>2:2 (2:3)</t>
  </si>
  <si>
    <t>1:1 (3:2)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</si>
</sst>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2"/>
      <color rgb="FF3F3F3F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scheme val="minor"/>
    </font>
    <font>
      <b/>
      <sz val="10"/>
      <color rgb="FF0033CC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B0F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B0F0"/>
      <name val="Calibri"/>
      <family val="2"/>
      <charset val="204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F2DDDC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E4C9F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theme="5" tint="0.59999389629810485"/>
        <bgColor indexed="64"/>
      </patternFill>
    </fill>
  </fills>
  <borders count="7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ck">
        <color auto="1"/>
      </bottom>
      <diagonal/>
    </border>
    <border>
      <left/>
      <right/>
      <top style="medium">
        <color indexed="64"/>
      </top>
      <bottom style="thick">
        <color auto="1"/>
      </bottom>
      <diagonal/>
    </border>
    <border>
      <left/>
      <right style="medium">
        <color indexed="64"/>
      </right>
      <top style="medium">
        <color indexed="64"/>
      </top>
      <bottom style="thick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4" borderId="7" applyNumberFormat="0" applyAlignment="0" applyProtection="0"/>
  </cellStyleXfs>
  <cellXfs count="389">
    <xf numFmtId="0" fontId="0" fillId="0" borderId="0" xfId="0"/>
    <xf numFmtId="0" fontId="0" fillId="3" borderId="0" xfId="0" applyFill="1"/>
    <xf numFmtId="0" fontId="0" fillId="0" borderId="0" xfId="0" applyBorder="1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5" borderId="26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1" fontId="4" fillId="0" borderId="37" xfId="0" applyNumberFormat="1" applyFont="1" applyFill="1" applyBorder="1" applyAlignment="1">
      <alignment horizontal="center" vertical="center"/>
    </xf>
    <xf numFmtId="1" fontId="4" fillId="0" borderId="38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23" xfId="0" applyNumberFormat="1" applyBorder="1" applyAlignment="1">
      <alignment horizontal="center" vertical="center"/>
    </xf>
    <xf numFmtId="0" fontId="0" fillId="0" borderId="51" xfId="0" applyNumberFormat="1" applyBorder="1" applyAlignment="1">
      <alignment horizontal="center" vertical="center"/>
    </xf>
    <xf numFmtId="0" fontId="0" fillId="0" borderId="51" xfId="0" applyNumberFormat="1" applyBorder="1" applyAlignment="1">
      <alignment horizontal="center" vertical="center" wrapText="1"/>
    </xf>
    <xf numFmtId="0" fontId="0" fillId="0" borderId="25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  <xf numFmtId="0" fontId="0" fillId="0" borderId="52" xfId="0" applyNumberFormat="1" applyBorder="1" applyAlignment="1">
      <alignment horizontal="left" vertical="center"/>
    </xf>
    <xf numFmtId="0" fontId="0" fillId="0" borderId="52" xfId="0" applyNumberFormat="1" applyBorder="1" applyAlignment="1">
      <alignment horizontal="center" vertical="center"/>
    </xf>
    <xf numFmtId="0" fontId="0" fillId="0" borderId="20" xfId="0" applyNumberFormat="1" applyBorder="1" applyAlignment="1">
      <alignment horizontal="center" vertical="center"/>
    </xf>
    <xf numFmtId="0" fontId="0" fillId="0" borderId="52" xfId="0" applyNumberFormat="1" applyFill="1" applyBorder="1" applyAlignment="1">
      <alignment horizontal="left" vertical="center"/>
    </xf>
    <xf numFmtId="0" fontId="0" fillId="0" borderId="20" xfId="0" applyNumberFormat="1" applyFill="1" applyBorder="1" applyAlignment="1">
      <alignment horizontal="center" vertical="center"/>
    </xf>
    <xf numFmtId="0" fontId="0" fillId="8" borderId="53" xfId="0" applyNumberFormat="1" applyFill="1" applyBorder="1" applyAlignment="1">
      <alignment horizontal="center" vertical="center"/>
    </xf>
    <xf numFmtId="0" fontId="0" fillId="8" borderId="1" xfId="0" applyNumberFormat="1" applyFill="1" applyBorder="1" applyAlignment="1">
      <alignment horizontal="left" vertical="center"/>
    </xf>
    <xf numFmtId="0" fontId="0" fillId="8" borderId="1" xfId="0" applyNumberFormat="1" applyFill="1" applyBorder="1" applyAlignment="1">
      <alignment horizontal="center" vertical="center"/>
    </xf>
    <xf numFmtId="0" fontId="0" fillId="8" borderId="54" xfId="0" applyNumberFormat="1" applyFill="1" applyBorder="1" applyAlignment="1">
      <alignment horizontal="center" vertical="center"/>
    </xf>
    <xf numFmtId="0" fontId="0" fillId="0" borderId="53" xfId="0" applyNumberFormat="1" applyBorder="1" applyAlignment="1">
      <alignment horizontal="center" vertical="center"/>
    </xf>
    <xf numFmtId="0" fontId="0" fillId="0" borderId="1" xfId="0" applyNumberFormat="1" applyFill="1" applyBorder="1" applyAlignment="1">
      <alignment horizontal="left" vertical="center"/>
    </xf>
    <xf numFmtId="0" fontId="0" fillId="0" borderId="54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/>
    </xf>
    <xf numFmtId="0" fontId="0" fillId="0" borderId="1" xfId="0" applyNumberFormat="1" applyBorder="1" applyAlignment="1">
      <alignment horizontal="center" vertical="center"/>
    </xf>
    <xf numFmtId="0" fontId="0" fillId="0" borderId="54" xfId="0" applyNumberFormat="1" applyBorder="1" applyAlignment="1">
      <alignment horizontal="center" vertical="center"/>
    </xf>
    <xf numFmtId="0" fontId="0" fillId="9" borderId="53" xfId="0" applyNumberFormat="1" applyFill="1" applyBorder="1" applyAlignment="1">
      <alignment horizontal="center" vertical="center"/>
    </xf>
    <xf numFmtId="0" fontId="0" fillId="9" borderId="1" xfId="0" applyNumberFormat="1" applyFill="1" applyBorder="1" applyAlignment="1">
      <alignment horizontal="left" vertical="center"/>
    </xf>
    <xf numFmtId="0" fontId="0" fillId="9" borderId="1" xfId="0" applyNumberFormat="1" applyFill="1" applyBorder="1" applyAlignment="1">
      <alignment horizontal="center" vertical="center"/>
    </xf>
    <xf numFmtId="0" fontId="0" fillId="9" borderId="54" xfId="0" applyNumberFormat="1" applyFill="1" applyBorder="1" applyAlignment="1">
      <alignment horizontal="center" vertical="center"/>
    </xf>
    <xf numFmtId="0" fontId="0" fillId="9" borderId="55" xfId="0" applyNumberFormat="1" applyFill="1" applyBorder="1" applyAlignment="1">
      <alignment horizontal="center" vertical="center"/>
    </xf>
    <xf numFmtId="0" fontId="0" fillId="9" borderId="56" xfId="0" applyNumberFormat="1" applyFill="1" applyBorder="1" applyAlignment="1">
      <alignment horizontal="left" vertical="center"/>
    </xf>
    <xf numFmtId="0" fontId="0" fillId="9" borderId="56" xfId="0" applyNumberFormat="1" applyFill="1" applyBorder="1" applyAlignment="1">
      <alignment horizontal="center" vertical="center"/>
    </xf>
    <xf numFmtId="0" fontId="0" fillId="9" borderId="57" xfId="0" applyNumberFormat="1" applyFill="1" applyBorder="1" applyAlignment="1">
      <alignment horizontal="center" vertical="center"/>
    </xf>
    <xf numFmtId="0" fontId="0" fillId="0" borderId="55" xfId="0" applyNumberFormat="1" applyBorder="1" applyAlignment="1">
      <alignment horizontal="center" vertical="center"/>
    </xf>
    <xf numFmtId="0" fontId="0" fillId="0" borderId="56" xfId="0" applyNumberFormat="1" applyFill="1" applyBorder="1" applyAlignment="1">
      <alignment horizontal="left" vertical="center"/>
    </xf>
    <xf numFmtId="0" fontId="0" fillId="0" borderId="57" xfId="0" applyNumberFormat="1" applyFill="1" applyBorder="1" applyAlignment="1">
      <alignment horizontal="center" vertical="center"/>
    </xf>
    <xf numFmtId="0" fontId="0" fillId="0" borderId="56" xfId="0" applyNumberFormat="1" applyFill="1" applyBorder="1" applyAlignment="1">
      <alignment horizontal="center" vertical="center"/>
    </xf>
    <xf numFmtId="0" fontId="0" fillId="0" borderId="58" xfId="0" applyNumberFormat="1" applyBorder="1" applyAlignment="1">
      <alignment horizontal="center" vertical="center"/>
    </xf>
    <xf numFmtId="0" fontId="0" fillId="10" borderId="53" xfId="0" applyNumberFormat="1" applyFill="1" applyBorder="1" applyAlignment="1">
      <alignment horizontal="center" vertical="center"/>
    </xf>
    <xf numFmtId="0" fontId="0" fillId="10" borderId="2" xfId="0" applyNumberFormat="1" applyFill="1" applyBorder="1" applyAlignment="1">
      <alignment horizontal="left" vertical="center"/>
    </xf>
    <xf numFmtId="0" fontId="0" fillId="10" borderId="2" xfId="0" applyNumberFormat="1" applyFill="1" applyBorder="1" applyAlignment="1">
      <alignment horizontal="center" vertical="center"/>
    </xf>
    <xf numFmtId="0" fontId="0" fillId="10" borderId="54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left" vertical="center"/>
    </xf>
    <xf numFmtId="0" fontId="0" fillId="0" borderId="2" xfId="0" applyNumberFormat="1" applyFill="1" applyBorder="1" applyAlignment="1">
      <alignment horizontal="center" vertical="center"/>
    </xf>
    <xf numFmtId="0" fontId="0" fillId="10" borderId="59" xfId="0" applyNumberFormat="1" applyFill="1" applyBorder="1" applyAlignment="1">
      <alignment horizontal="center" vertical="center"/>
    </xf>
    <xf numFmtId="0" fontId="0" fillId="10" borderId="1" xfId="0" applyNumberFormat="1" applyFill="1" applyBorder="1" applyAlignment="1">
      <alignment horizontal="left" vertical="center"/>
    </xf>
    <xf numFmtId="0" fontId="0" fillId="10" borderId="1" xfId="0" applyNumberFormat="1" applyFill="1" applyBorder="1" applyAlignment="1">
      <alignment horizontal="center" vertical="center"/>
    </xf>
    <xf numFmtId="0" fontId="0" fillId="10" borderId="60" xfId="0" applyNumberFormat="1" applyFill="1" applyBorder="1" applyAlignment="1">
      <alignment horizontal="center" vertical="center"/>
    </xf>
    <xf numFmtId="0" fontId="0" fillId="0" borderId="59" xfId="0" applyNumberFormat="1" applyBorder="1" applyAlignment="1">
      <alignment horizontal="center" vertical="center"/>
    </xf>
    <xf numFmtId="0" fontId="0" fillId="0" borderId="60" xfId="0" applyNumberFormat="1" applyFill="1" applyBorder="1" applyAlignment="1">
      <alignment horizontal="center" vertical="center"/>
    </xf>
    <xf numFmtId="0" fontId="0" fillId="8" borderId="2" xfId="0" applyNumberFormat="1" applyFill="1" applyBorder="1" applyAlignment="1">
      <alignment horizontal="left" vertical="center"/>
    </xf>
    <xf numFmtId="0" fontId="0" fillId="8" borderId="2" xfId="0" applyNumberFormat="1" applyFill="1" applyBorder="1" applyAlignment="1">
      <alignment horizontal="center" vertical="center"/>
    </xf>
    <xf numFmtId="0" fontId="0" fillId="11" borderId="53" xfId="0" applyNumberFormat="1" applyFill="1" applyBorder="1" applyAlignment="1">
      <alignment horizontal="center" vertical="center"/>
    </xf>
    <xf numFmtId="0" fontId="0" fillId="11" borderId="1" xfId="0" applyNumberFormat="1" applyFill="1" applyBorder="1" applyAlignment="1">
      <alignment horizontal="left" vertical="center"/>
    </xf>
    <xf numFmtId="0" fontId="0" fillId="11" borderId="54" xfId="0" applyNumberFormat="1" applyFill="1" applyBorder="1" applyAlignment="1">
      <alignment horizontal="center" vertical="center"/>
    </xf>
    <xf numFmtId="0" fontId="0" fillId="0" borderId="21" xfId="0" applyNumberFormat="1" applyBorder="1" applyAlignment="1">
      <alignment horizontal="center" vertical="center"/>
    </xf>
    <xf numFmtId="0" fontId="0" fillId="0" borderId="56" xfId="0" applyNumberFormat="1" applyBorder="1" applyAlignment="1">
      <alignment horizontal="left" vertical="center"/>
    </xf>
    <xf numFmtId="0" fontId="0" fillId="0" borderId="56" xfId="0" applyNumberFormat="1" applyBorder="1" applyAlignment="1">
      <alignment horizontal="center" vertical="center"/>
    </xf>
    <xf numFmtId="0" fontId="0" fillId="0" borderId="22" xfId="0" applyNumberFormat="1" applyFill="1" applyBorder="1" applyAlignment="1">
      <alignment horizontal="center" vertical="center"/>
    </xf>
    <xf numFmtId="0" fontId="0" fillId="11" borderId="59" xfId="0" applyNumberFormat="1" applyFill="1" applyBorder="1" applyAlignment="1">
      <alignment horizontal="center" vertical="center"/>
    </xf>
    <xf numFmtId="0" fontId="0" fillId="11" borderId="2" xfId="0" applyNumberFormat="1" applyFill="1" applyBorder="1" applyAlignment="1">
      <alignment horizontal="left" vertical="center"/>
    </xf>
    <xf numFmtId="0" fontId="0" fillId="11" borderId="60" xfId="0" applyNumberFormat="1" applyFill="1" applyBorder="1" applyAlignment="1">
      <alignment horizontal="center" vertical="center"/>
    </xf>
    <xf numFmtId="0" fontId="0" fillId="0" borderId="59" xfId="0" applyNumberForma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/>
    </xf>
    <xf numFmtId="0" fontId="0" fillId="0" borderId="53" xfId="0" applyNumberFormat="1" applyFill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40" xfId="0" applyNumberFormat="1" applyFill="1" applyBorder="1" applyAlignment="1">
      <alignment horizontal="center" vertical="center"/>
    </xf>
    <xf numFmtId="0" fontId="0" fillId="0" borderId="41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2" xfId="0" applyNumberFormat="1" applyBorder="1" applyAlignment="1">
      <alignment horizontal="center" vertical="center"/>
    </xf>
    <xf numFmtId="0" fontId="0" fillId="11" borderId="61" xfId="0" applyNumberFormat="1" applyFill="1" applyBorder="1" applyAlignment="1">
      <alignment horizontal="center" vertical="center"/>
    </xf>
    <xf numFmtId="0" fontId="0" fillId="0" borderId="56" xfId="0" applyNumberFormat="1" applyBorder="1" applyAlignment="1">
      <alignment horizontal="center" vertical="center" wrapText="1"/>
    </xf>
    <xf numFmtId="0" fontId="0" fillId="0" borderId="58" xfId="0" applyNumberFormat="1" applyFont="1" applyBorder="1" applyAlignment="1">
      <alignment horizontal="center" vertical="center"/>
    </xf>
    <xf numFmtId="0" fontId="0" fillId="8" borderId="1" xfId="0" applyNumberFormat="1" applyFill="1" applyBorder="1" applyAlignment="1">
      <alignment horizontal="left" vertical="center" wrapText="1"/>
    </xf>
    <xf numFmtId="0" fontId="0" fillId="8" borderId="6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left"/>
    </xf>
    <xf numFmtId="0" fontId="0" fillId="0" borderId="61" xfId="0" applyNumberFormat="1" applyFill="1" applyBorder="1" applyAlignment="1">
      <alignment horizontal="center" vertical="center"/>
    </xf>
    <xf numFmtId="0" fontId="0" fillId="11" borderId="55" xfId="0" applyNumberFormat="1" applyFill="1" applyBorder="1" applyAlignment="1">
      <alignment horizontal="center" vertical="center"/>
    </xf>
    <xf numFmtId="0" fontId="0" fillId="11" borderId="10" xfId="0" applyFill="1" applyBorder="1" applyAlignment="1">
      <alignment horizontal="left"/>
    </xf>
    <xf numFmtId="0" fontId="0" fillId="11" borderId="22" xfId="0" applyNumberForma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1" fontId="0" fillId="0" borderId="56" xfId="0" applyNumberFormat="1" applyFill="1" applyBorder="1" applyAlignment="1">
      <alignment horizontal="center" vertical="center"/>
    </xf>
    <xf numFmtId="1" fontId="0" fillId="0" borderId="52" xfId="0" applyNumberFormat="1" applyBorder="1" applyAlignment="1">
      <alignment horizontal="center" vertical="center"/>
    </xf>
    <xf numFmtId="1" fontId="0" fillId="0" borderId="2" xfId="0" applyNumberFormat="1" applyFill="1" applyBorder="1" applyAlignment="1">
      <alignment horizontal="center" vertical="center"/>
    </xf>
    <xf numFmtId="1" fontId="0" fillId="11" borderId="2" xfId="0" applyNumberFormat="1" applyFill="1" applyBorder="1" applyAlignment="1">
      <alignment horizontal="center" vertical="center"/>
    </xf>
    <xf numFmtId="0" fontId="0" fillId="0" borderId="52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56" xfId="0" applyFill="1" applyBorder="1" applyAlignment="1">
      <alignment horizontal="center"/>
    </xf>
    <xf numFmtId="1" fontId="0" fillId="0" borderId="2" xfId="0" applyNumberFormat="1" applyBorder="1" applyAlignment="1">
      <alignment horizontal="center" vertical="center"/>
    </xf>
    <xf numFmtId="1" fontId="0" fillId="11" borderId="1" xfId="0" applyNumberFormat="1" applyFill="1" applyBorder="1" applyAlignment="1">
      <alignment horizontal="center" vertical="center"/>
    </xf>
    <xf numFmtId="0" fontId="0" fillId="0" borderId="25" xfId="0" applyNumberFormat="1" applyBorder="1" applyAlignment="1">
      <alignment horizontal="center" vertical="center" wrapText="1"/>
    </xf>
    <xf numFmtId="1" fontId="0" fillId="0" borderId="56" xfId="0" applyNumberFormat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/>
    </xf>
    <xf numFmtId="0" fontId="0" fillId="0" borderId="33" xfId="0" applyBorder="1"/>
    <xf numFmtId="0" fontId="13" fillId="0" borderId="18" xfId="0" applyFont="1" applyBorder="1" applyAlignment="1">
      <alignment horizontal="center" vertical="center"/>
    </xf>
    <xf numFmtId="0" fontId="0" fillId="0" borderId="0" xfId="0" applyBorder="1" applyAlignment="1"/>
    <xf numFmtId="0" fontId="0" fillId="0" borderId="0" xfId="0" applyFill="1" applyBorder="1" applyAlignment="1">
      <alignment vertical="center"/>
    </xf>
    <xf numFmtId="0" fontId="0" fillId="0" borderId="0" xfId="0" applyAlignment="1"/>
    <xf numFmtId="0" fontId="0" fillId="0" borderId="0" xfId="0" applyFill="1" applyBorder="1"/>
    <xf numFmtId="0" fontId="0" fillId="0" borderId="0" xfId="0" applyFill="1" applyBorder="1" applyAlignment="1"/>
    <xf numFmtId="0" fontId="0" fillId="0" borderId="62" xfId="0" applyBorder="1" applyAlignment="1"/>
    <xf numFmtId="0" fontId="0" fillId="0" borderId="49" xfId="0" applyBorder="1" applyAlignment="1"/>
    <xf numFmtId="0" fontId="0" fillId="0" borderId="15" xfId="0" applyBorder="1" applyAlignment="1"/>
    <xf numFmtId="0" fontId="0" fillId="0" borderId="13" xfId="0" applyBorder="1" applyAlignment="1"/>
    <xf numFmtId="0" fontId="0" fillId="0" borderId="34" xfId="0" applyBorder="1" applyAlignment="1"/>
    <xf numFmtId="0" fontId="15" fillId="0" borderId="0" xfId="0" applyFont="1"/>
    <xf numFmtId="0" fontId="0" fillId="0" borderId="63" xfId="0" applyNumberFormat="1" applyFill="1" applyBorder="1" applyAlignment="1">
      <alignment horizontal="center" vertical="center"/>
    </xf>
    <xf numFmtId="1" fontId="0" fillId="0" borderId="63" xfId="0" applyNumberFormat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  <xf numFmtId="0" fontId="0" fillId="0" borderId="19" xfId="0" applyNumberForma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center" vertical="center"/>
    </xf>
    <xf numFmtId="0" fontId="13" fillId="5" borderId="27" xfId="0" applyFont="1" applyFill="1" applyBorder="1" applyAlignment="1">
      <alignment horizontal="center" vertical="center"/>
    </xf>
    <xf numFmtId="0" fontId="13" fillId="5" borderId="28" xfId="0" applyFont="1" applyFill="1" applyBorder="1" applyAlignment="1">
      <alignment horizontal="center" vertical="center" wrapText="1"/>
    </xf>
    <xf numFmtId="0" fontId="13" fillId="0" borderId="37" xfId="0" applyFont="1" applyFill="1" applyBorder="1" applyAlignment="1">
      <alignment horizontal="center" vertical="center"/>
    </xf>
    <xf numFmtId="0" fontId="13" fillId="0" borderId="35" xfId="0" applyFont="1" applyFill="1" applyBorder="1" applyAlignment="1">
      <alignment horizontal="center" vertical="center"/>
    </xf>
    <xf numFmtId="0" fontId="13" fillId="0" borderId="38" xfId="0" applyFont="1" applyFill="1" applyBorder="1" applyAlignment="1">
      <alignment horizontal="center" vertical="center"/>
    </xf>
    <xf numFmtId="0" fontId="0" fillId="26" borderId="52" xfId="0" applyNumberFormat="1" applyFill="1" applyBorder="1" applyAlignment="1">
      <alignment horizontal="left" vertical="center"/>
    </xf>
    <xf numFmtId="0" fontId="0" fillId="26" borderId="1" xfId="0" applyNumberFormat="1" applyFill="1" applyBorder="1" applyAlignment="1">
      <alignment horizontal="left" vertical="center"/>
    </xf>
    <xf numFmtId="0" fontId="0" fillId="26" borderId="56" xfId="0" applyNumberFormat="1" applyFill="1" applyBorder="1" applyAlignment="1">
      <alignment horizontal="left" vertical="center"/>
    </xf>
    <xf numFmtId="0" fontId="0" fillId="25" borderId="2" xfId="0" applyNumberFormat="1" applyFill="1" applyBorder="1" applyAlignment="1">
      <alignment horizontal="left" vertical="center"/>
    </xf>
    <xf numFmtId="0" fontId="0" fillId="25" borderId="1" xfId="0" applyNumberFormat="1" applyFill="1" applyBorder="1" applyAlignment="1">
      <alignment horizontal="left" vertical="center"/>
    </xf>
    <xf numFmtId="0" fontId="0" fillId="25" borderId="63" xfId="0" applyNumberFormat="1" applyFill="1" applyBorder="1" applyAlignment="1">
      <alignment horizontal="left" vertical="center"/>
    </xf>
    <xf numFmtId="0" fontId="0" fillId="27" borderId="52" xfId="0" applyNumberFormat="1" applyFill="1" applyBorder="1" applyAlignment="1">
      <alignment horizontal="left" vertical="center"/>
    </xf>
    <xf numFmtId="0" fontId="0" fillId="27" borderId="1" xfId="0" applyNumberFormat="1" applyFill="1" applyBorder="1" applyAlignment="1">
      <alignment horizontal="left" vertical="center"/>
    </xf>
    <xf numFmtId="0" fontId="0" fillId="27" borderId="2" xfId="0" applyNumberFormat="1" applyFill="1" applyBorder="1" applyAlignment="1">
      <alignment horizontal="left" vertical="center"/>
    </xf>
    <xf numFmtId="0" fontId="0" fillId="27" borderId="1" xfId="0" applyNumberFormat="1" applyFill="1" applyBorder="1" applyAlignment="1">
      <alignment horizontal="left" vertical="center" wrapText="1"/>
    </xf>
    <xf numFmtId="0" fontId="0" fillId="27" borderId="1" xfId="0" applyFill="1" applyBorder="1" applyAlignment="1">
      <alignment horizontal="left"/>
    </xf>
    <xf numFmtId="0" fontId="0" fillId="27" borderId="63" xfId="0" applyFill="1" applyBorder="1" applyAlignment="1">
      <alignment horizontal="left"/>
    </xf>
    <xf numFmtId="0" fontId="0" fillId="27" borderId="56" xfId="0" applyFill="1" applyBorder="1" applyAlignment="1">
      <alignment horizontal="left"/>
    </xf>
    <xf numFmtId="0" fontId="18" fillId="18" borderId="1" xfId="0" applyFont="1" applyFill="1" applyBorder="1" applyAlignment="1">
      <alignment horizontal="center" vertical="center"/>
    </xf>
    <xf numFmtId="0" fontId="18" fillId="19" borderId="1" xfId="0" applyFont="1" applyFill="1" applyBorder="1" applyAlignment="1">
      <alignment horizontal="center" vertical="center"/>
    </xf>
    <xf numFmtId="0" fontId="18" fillId="20" borderId="1" xfId="0" applyFont="1" applyFill="1" applyBorder="1" applyAlignment="1">
      <alignment horizontal="center" vertical="center"/>
    </xf>
    <xf numFmtId="0" fontId="19" fillId="18" borderId="1" xfId="0" applyFont="1" applyFill="1" applyBorder="1" applyAlignment="1">
      <alignment horizontal="center" vertical="center" wrapText="1"/>
    </xf>
    <xf numFmtId="0" fontId="19" fillId="20" borderId="1" xfId="0" applyFont="1" applyFill="1" applyBorder="1" applyAlignment="1">
      <alignment horizontal="center" vertical="center" wrapText="1"/>
    </xf>
    <xf numFmtId="0" fontId="19" fillId="19" borderId="1" xfId="0" applyFont="1" applyFill="1" applyBorder="1" applyAlignment="1">
      <alignment horizontal="center" vertical="center" wrapText="1"/>
    </xf>
    <xf numFmtId="0" fontId="19" fillId="22" borderId="1" xfId="0" applyFont="1" applyFill="1" applyBorder="1" applyAlignment="1">
      <alignment horizontal="center" vertical="center" wrapText="1"/>
    </xf>
    <xf numFmtId="0" fontId="14" fillId="23" borderId="1" xfId="0" applyFont="1" applyFill="1" applyBorder="1" applyAlignment="1">
      <alignment horizontal="center" vertical="center"/>
    </xf>
    <xf numFmtId="0" fontId="14" fillId="23" borderId="1" xfId="0" applyFont="1" applyFill="1" applyBorder="1" applyAlignment="1">
      <alignment vertical="center"/>
    </xf>
    <xf numFmtId="0" fontId="0" fillId="0" borderId="14" xfId="0" applyNumberFormat="1" applyBorder="1" applyAlignment="1">
      <alignment horizontal="center" vertical="center" wrapText="1"/>
    </xf>
    <xf numFmtId="49" fontId="18" fillId="21" borderId="1" xfId="0" applyNumberFormat="1" applyFont="1" applyFill="1" applyBorder="1" applyAlignment="1">
      <alignment horizontal="center" vertical="center"/>
    </xf>
    <xf numFmtId="49" fontId="19" fillId="21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/>
    <xf numFmtId="49" fontId="0" fillId="0" borderId="0" xfId="0" applyNumberFormat="1"/>
    <xf numFmtId="0" fontId="23" fillId="0" borderId="0" xfId="0" applyFont="1"/>
    <xf numFmtId="0" fontId="21" fillId="18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49" fontId="24" fillId="18" borderId="1" xfId="0" applyNumberFormat="1" applyFont="1" applyFill="1" applyBorder="1" applyAlignment="1">
      <alignment vertical="center"/>
    </xf>
    <xf numFmtId="20" fontId="24" fillId="0" borderId="1" xfId="0" applyNumberFormat="1" applyFont="1" applyBorder="1" applyAlignment="1">
      <alignment horizontal="center" vertical="center"/>
    </xf>
    <xf numFmtId="0" fontId="24" fillId="18" borderId="1" xfId="0" applyFont="1" applyFill="1" applyBorder="1" applyAlignment="1">
      <alignment horizontal="center" vertical="center"/>
    </xf>
    <xf numFmtId="49" fontId="20" fillId="24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/>
    </xf>
    <xf numFmtId="49" fontId="17" fillId="18" borderId="1" xfId="0" applyNumberFormat="1" applyFont="1" applyFill="1" applyBorder="1" applyAlignment="1">
      <alignment vertical="center"/>
    </xf>
    <xf numFmtId="49" fontId="17" fillId="0" borderId="1" xfId="0" applyNumberFormat="1" applyFont="1" applyBorder="1" applyAlignment="1">
      <alignment vertical="center"/>
    </xf>
    <xf numFmtId="0" fontId="24" fillId="18" borderId="63" xfId="0" applyFont="1" applyFill="1" applyBorder="1" applyAlignment="1">
      <alignment horizontal="center" vertical="center"/>
    </xf>
    <xf numFmtId="49" fontId="17" fillId="18" borderId="63" xfId="0" applyNumberFormat="1" applyFont="1" applyFill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49" fontId="13" fillId="0" borderId="18" xfId="0" applyNumberFormat="1" applyFont="1" applyFill="1" applyBorder="1" applyAlignment="1">
      <alignment horizontal="center" vertical="center" wrapText="1"/>
    </xf>
    <xf numFmtId="0" fontId="21" fillId="0" borderId="64" xfId="0" applyFont="1" applyBorder="1" applyAlignment="1">
      <alignment horizontal="center" vertical="center"/>
    </xf>
    <xf numFmtId="0" fontId="21" fillId="0" borderId="65" xfId="0" applyFont="1" applyBorder="1" applyAlignment="1">
      <alignment horizontal="center" vertical="center"/>
    </xf>
    <xf numFmtId="0" fontId="21" fillId="0" borderId="66" xfId="0" applyFont="1" applyBorder="1" applyAlignment="1">
      <alignment horizontal="center" vertical="center"/>
    </xf>
    <xf numFmtId="0" fontId="25" fillId="0" borderId="64" xfId="0" applyFont="1" applyBorder="1" applyAlignment="1">
      <alignment horizontal="center" vertical="center"/>
    </xf>
    <xf numFmtId="0" fontId="25" fillId="0" borderId="65" xfId="0" applyFont="1" applyBorder="1" applyAlignment="1">
      <alignment horizontal="center" vertical="center"/>
    </xf>
    <xf numFmtId="0" fontId="25" fillId="0" borderId="66" xfId="0" applyFont="1" applyBorder="1" applyAlignment="1">
      <alignment horizontal="center" vertical="center"/>
    </xf>
    <xf numFmtId="0" fontId="22" fillId="18" borderId="1" xfId="0" applyFont="1" applyFill="1" applyBorder="1" applyAlignment="1">
      <alignment horizontal="center" vertical="center"/>
    </xf>
    <xf numFmtId="0" fontId="22" fillId="18" borderId="67" xfId="0" applyFont="1" applyFill="1" applyBorder="1" applyAlignment="1">
      <alignment horizontal="center" vertical="center"/>
    </xf>
    <xf numFmtId="0" fontId="22" fillId="18" borderId="0" xfId="0" applyFont="1" applyFill="1" applyBorder="1" applyAlignment="1">
      <alignment horizontal="center" vertical="center"/>
    </xf>
    <xf numFmtId="0" fontId="22" fillId="18" borderId="68" xfId="0" applyFont="1" applyFill="1" applyBorder="1" applyAlignment="1">
      <alignment horizontal="center" vertical="center"/>
    </xf>
    <xf numFmtId="0" fontId="25" fillId="0" borderId="64" xfId="0" applyFont="1" applyBorder="1" applyAlignment="1">
      <alignment horizontal="center" vertical="center" wrapText="1"/>
    </xf>
    <xf numFmtId="0" fontId="25" fillId="0" borderId="65" xfId="0" applyFont="1" applyBorder="1" applyAlignment="1">
      <alignment horizontal="center" vertical="center" wrapText="1"/>
    </xf>
    <xf numFmtId="0" fontId="25" fillId="0" borderId="66" xfId="0" applyFont="1" applyBorder="1" applyAlignment="1">
      <alignment horizontal="center" vertical="center" wrapText="1"/>
    </xf>
    <xf numFmtId="0" fontId="22" fillId="18" borderId="64" xfId="0" applyFont="1" applyFill="1" applyBorder="1" applyAlignment="1">
      <alignment horizontal="center" vertical="center"/>
    </xf>
    <xf numFmtId="0" fontId="22" fillId="18" borderId="65" xfId="0" applyFont="1" applyFill="1" applyBorder="1" applyAlignment="1">
      <alignment horizontal="center" vertical="center"/>
    </xf>
    <xf numFmtId="0" fontId="22" fillId="18" borderId="66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0" fillId="24" borderId="1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18" fillId="9" borderId="1" xfId="0" applyFont="1" applyFill="1" applyBorder="1" applyAlignment="1">
      <alignment horizontal="center" vertical="center" wrapText="1"/>
    </xf>
    <xf numFmtId="0" fontId="17" fillId="9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17" fillId="24" borderId="1" xfId="0" applyFont="1" applyFill="1" applyBorder="1" applyAlignment="1">
      <alignment horizontal="center" vertical="center"/>
    </xf>
    <xf numFmtId="0" fontId="26" fillId="28" borderId="1" xfId="0" applyFont="1" applyFill="1" applyBorder="1" applyAlignment="1">
      <alignment horizontal="center" vertical="center"/>
    </xf>
    <xf numFmtId="0" fontId="22" fillId="18" borderId="69" xfId="0" applyFont="1" applyFill="1" applyBorder="1" applyAlignment="1">
      <alignment horizontal="center" vertical="center"/>
    </xf>
    <xf numFmtId="0" fontId="22" fillId="18" borderId="17" xfId="0" applyFont="1" applyFill="1" applyBorder="1" applyAlignment="1">
      <alignment horizontal="center" vertical="center"/>
    </xf>
    <xf numFmtId="0" fontId="22" fillId="18" borderId="70" xfId="0" applyFont="1" applyFill="1" applyBorder="1" applyAlignment="1">
      <alignment horizontal="center" vertical="center"/>
    </xf>
    <xf numFmtId="0" fontId="21" fillId="28" borderId="64" xfId="0" applyFont="1" applyFill="1" applyBorder="1" applyAlignment="1">
      <alignment horizontal="center" vertical="center"/>
    </xf>
    <xf numFmtId="0" fontId="21" fillId="28" borderId="65" xfId="0" applyFont="1" applyFill="1" applyBorder="1" applyAlignment="1">
      <alignment horizontal="center" vertical="center"/>
    </xf>
    <xf numFmtId="0" fontId="21" fillId="28" borderId="66" xfId="0" applyFont="1" applyFill="1" applyBorder="1" applyAlignment="1">
      <alignment horizontal="center" vertical="center"/>
    </xf>
    <xf numFmtId="0" fontId="27" fillId="0" borderId="67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0" fillId="0" borderId="5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0" fillId="0" borderId="24" xfId="0" applyNumberFormat="1" applyBorder="1" applyAlignment="1">
      <alignment horizontal="center" vertical="center"/>
    </xf>
    <xf numFmtId="0" fontId="0" fillId="0" borderId="26" xfId="0" applyNumberForma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13" xfId="0" applyNumberFormat="1" applyFill="1" applyBorder="1" applyAlignment="1">
      <alignment horizontal="center" vertical="center"/>
    </xf>
    <xf numFmtId="0" fontId="0" fillId="0" borderId="34" xfId="0" applyNumberFormat="1" applyFill="1" applyBorder="1" applyAlignment="1">
      <alignment horizontal="center" vertical="center"/>
    </xf>
    <xf numFmtId="0" fontId="0" fillId="0" borderId="3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49" xfId="0" applyNumberFormat="1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0" fontId="0" fillId="0" borderId="16" xfId="0" applyNumberFormat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15" fillId="0" borderId="30" xfId="0" applyFont="1" applyFill="1" applyBorder="1" applyAlignment="1">
      <alignment horizontal="center" vertical="center"/>
    </xf>
    <xf numFmtId="0" fontId="15" fillId="0" borderId="32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29" xfId="0" applyFont="1" applyFill="1" applyBorder="1" applyAlignment="1">
      <alignment horizontal="center" vertical="center"/>
    </xf>
    <xf numFmtId="0" fontId="15" fillId="0" borderId="3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7" fillId="0" borderId="43" xfId="0" applyNumberFormat="1" applyFont="1" applyFill="1" applyBorder="1" applyAlignment="1">
      <alignment horizontal="center" vertical="center"/>
    </xf>
    <xf numFmtId="1" fontId="7" fillId="0" borderId="36" xfId="0" applyNumberFormat="1" applyFont="1" applyFill="1" applyBorder="1" applyAlignment="1">
      <alignment horizontal="center" vertical="center"/>
    </xf>
    <xf numFmtId="1" fontId="7" fillId="0" borderId="44" xfId="0" applyNumberFormat="1" applyFont="1" applyFill="1" applyBorder="1" applyAlignment="1">
      <alignment horizontal="center" vertical="center"/>
    </xf>
    <xf numFmtId="0" fontId="10" fillId="15" borderId="35" xfId="0" applyFont="1" applyFill="1" applyBorder="1" applyAlignment="1">
      <alignment horizontal="center" vertical="center" wrapText="1"/>
    </xf>
    <xf numFmtId="0" fontId="10" fillId="15" borderId="36" xfId="0" applyFont="1" applyFill="1" applyBorder="1" applyAlignment="1">
      <alignment horizontal="center" vertical="center" wrapText="1"/>
    </xf>
    <xf numFmtId="0" fontId="10" fillId="16" borderId="35" xfId="1" applyFont="1" applyFill="1" applyBorder="1" applyAlignment="1">
      <alignment horizontal="center" vertical="center"/>
    </xf>
    <xf numFmtId="0" fontId="10" fillId="16" borderId="36" xfId="1" applyFont="1" applyFill="1" applyBorder="1" applyAlignment="1">
      <alignment horizontal="center" vertical="center"/>
    </xf>
    <xf numFmtId="0" fontId="9" fillId="0" borderId="33" xfId="0" applyFont="1" applyFill="1" applyBorder="1" applyAlignment="1">
      <alignment horizontal="center" vertical="center"/>
    </xf>
    <xf numFmtId="0" fontId="9" fillId="0" borderId="34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4" fillId="2" borderId="4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6" fillId="0" borderId="33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  <xf numFmtId="0" fontId="4" fillId="0" borderId="19" xfId="0" applyFont="1" applyFill="1" applyBorder="1" applyAlignment="1"/>
    <xf numFmtId="0" fontId="4" fillId="0" borderId="35" xfId="0" applyFont="1" applyFill="1" applyBorder="1" applyAlignment="1"/>
    <xf numFmtId="0" fontId="4" fillId="0" borderId="20" xfId="0" applyFont="1" applyFill="1" applyBorder="1" applyAlignment="1"/>
    <xf numFmtId="0" fontId="4" fillId="0" borderId="21" xfId="0" applyFont="1" applyFill="1" applyBorder="1" applyAlignment="1"/>
    <xf numFmtId="0" fontId="4" fillId="0" borderId="36" xfId="0" applyFont="1" applyFill="1" applyBorder="1" applyAlignment="1"/>
    <xf numFmtId="0" fontId="4" fillId="0" borderId="22" xfId="0" applyFont="1" applyFill="1" applyBorder="1" applyAlignment="1"/>
    <xf numFmtId="1" fontId="9" fillId="0" borderId="30" xfId="0" applyNumberFormat="1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10" fillId="12" borderId="33" xfId="1" applyFont="1" applyFill="1" applyBorder="1" applyAlignment="1">
      <alignment horizontal="center" vertical="center" wrapText="1"/>
    </xf>
    <xf numFmtId="0" fontId="10" fillId="12" borderId="34" xfId="1" applyFont="1" applyFill="1" applyBorder="1" applyAlignment="1">
      <alignment horizontal="center" vertical="center" wrapText="1"/>
    </xf>
    <xf numFmtId="0" fontId="10" fillId="13" borderId="33" xfId="1" applyFont="1" applyFill="1" applyBorder="1" applyAlignment="1">
      <alignment horizontal="center" vertical="center" wrapText="1"/>
    </xf>
    <xf numFmtId="0" fontId="10" fillId="13" borderId="34" xfId="1" applyFont="1" applyFill="1" applyBorder="1" applyAlignment="1">
      <alignment horizontal="center" vertical="center" wrapText="1"/>
    </xf>
    <xf numFmtId="0" fontId="10" fillId="14" borderId="35" xfId="0" applyFont="1" applyFill="1" applyBorder="1" applyAlignment="1">
      <alignment horizontal="center" vertical="center" wrapText="1"/>
    </xf>
    <xf numFmtId="0" fontId="10" fillId="14" borderId="36" xfId="0" applyFont="1" applyFill="1" applyBorder="1" applyAlignment="1">
      <alignment horizontal="center" vertical="center" wrapText="1"/>
    </xf>
    <xf numFmtId="0" fontId="10" fillId="6" borderId="35" xfId="1" applyFont="1" applyFill="1" applyBorder="1" applyAlignment="1">
      <alignment horizontal="center" vertical="center" wrapText="1"/>
    </xf>
    <xf numFmtId="0" fontId="10" fillId="6" borderId="36" xfId="1" applyFont="1" applyFill="1" applyBorder="1" applyAlignment="1">
      <alignment horizontal="center" vertical="center" wrapText="1"/>
    </xf>
    <xf numFmtId="1" fontId="4" fillId="0" borderId="45" xfId="0" applyNumberFormat="1" applyFont="1" applyFill="1" applyBorder="1" applyAlignment="1"/>
    <xf numFmtId="1" fontId="4" fillId="0" borderId="12" xfId="0" applyNumberFormat="1" applyFont="1" applyFill="1" applyBorder="1" applyAlignment="1"/>
    <xf numFmtId="1" fontId="4" fillId="0" borderId="14" xfId="0" applyNumberFormat="1" applyFont="1" applyFill="1" applyBorder="1" applyAlignment="1"/>
    <xf numFmtId="1" fontId="4" fillId="0" borderId="49" xfId="0" applyNumberFormat="1" applyFont="1" applyFill="1" applyBorder="1" applyAlignment="1"/>
    <xf numFmtId="1" fontId="4" fillId="0" borderId="10" xfId="0" applyNumberFormat="1" applyFont="1" applyFill="1" applyBorder="1" applyAlignment="1"/>
    <xf numFmtId="1" fontId="4" fillId="0" borderId="16" xfId="0" applyNumberFormat="1" applyFont="1" applyFill="1" applyBorder="1" applyAlignment="1"/>
    <xf numFmtId="0" fontId="2" fillId="5" borderId="23" xfId="0" applyFont="1" applyFill="1" applyBorder="1" applyAlignment="1">
      <alignment horizontal="center" vertical="center"/>
    </xf>
    <xf numFmtId="0" fontId="2" fillId="5" borderId="27" xfId="0" applyFont="1" applyFill="1" applyBorder="1" applyAlignment="1">
      <alignment horizontal="center" vertical="center"/>
    </xf>
    <xf numFmtId="0" fontId="0" fillId="0" borderId="25" xfId="0" applyBorder="1" applyAlignment="1"/>
    <xf numFmtId="0" fontId="4" fillId="2" borderId="46" xfId="0" applyFont="1" applyFill="1" applyBorder="1" applyAlignment="1">
      <alignment horizontal="center"/>
    </xf>
    <xf numFmtId="0" fontId="4" fillId="2" borderId="47" xfId="0" applyFont="1" applyFill="1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8" xfId="0" applyBorder="1" applyAlignment="1">
      <alignment horizontal="center"/>
    </xf>
    <xf numFmtId="0" fontId="4" fillId="0" borderId="40" xfId="0" applyFont="1" applyFill="1" applyBorder="1" applyAlignment="1"/>
    <xf numFmtId="0" fontId="4" fillId="0" borderId="17" xfId="0" applyFont="1" applyFill="1" applyBorder="1" applyAlignment="1"/>
    <xf numFmtId="0" fontId="4" fillId="0" borderId="41" xfId="0" applyFont="1" applyFill="1" applyBorder="1" applyAlignment="1"/>
    <xf numFmtId="0" fontId="10" fillId="7" borderId="33" xfId="0" applyFont="1" applyFill="1" applyBorder="1" applyAlignment="1">
      <alignment horizontal="center" vertical="center" wrapText="1"/>
    </xf>
    <xf numFmtId="0" fontId="10" fillId="7" borderId="34" xfId="0" applyFont="1" applyFill="1" applyBorder="1" applyAlignment="1">
      <alignment horizontal="center" vertical="center" wrapText="1"/>
    </xf>
    <xf numFmtId="0" fontId="10" fillId="9" borderId="35" xfId="1" applyFont="1" applyFill="1" applyBorder="1" applyAlignment="1">
      <alignment horizontal="center" vertical="center" wrapText="1"/>
    </xf>
    <xf numFmtId="0" fontId="10" fillId="9" borderId="36" xfId="1" applyFont="1" applyFill="1" applyBorder="1" applyAlignment="1">
      <alignment horizontal="center" vertical="center" wrapText="1"/>
    </xf>
    <xf numFmtId="0" fontId="4" fillId="0" borderId="39" xfId="0" applyFont="1" applyFill="1" applyBorder="1" applyAlignment="1"/>
    <xf numFmtId="0" fontId="4" fillId="0" borderId="42" xfId="0" applyFont="1" applyFill="1" applyBorder="1" applyAlignment="1"/>
    <xf numFmtId="0" fontId="2" fillId="5" borderId="24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  <xf numFmtId="0" fontId="13" fillId="0" borderId="33" xfId="0" applyFont="1" applyFill="1" applyBorder="1" applyAlignment="1">
      <alignment horizontal="center" vertical="center"/>
    </xf>
    <xf numFmtId="0" fontId="13" fillId="0" borderId="34" xfId="0" applyFont="1" applyFill="1" applyBorder="1" applyAlignment="1">
      <alignment horizontal="center" vertical="center"/>
    </xf>
    <xf numFmtId="0" fontId="16" fillId="5" borderId="35" xfId="1" applyFont="1" applyFill="1" applyBorder="1" applyAlignment="1">
      <alignment horizontal="center" vertical="center" wrapText="1"/>
    </xf>
    <xf numFmtId="0" fontId="16" fillId="5" borderId="36" xfId="1" applyFont="1" applyFill="1" applyBorder="1" applyAlignment="1">
      <alignment horizontal="center" vertical="center" wrapText="1"/>
    </xf>
    <xf numFmtId="1" fontId="13" fillId="0" borderId="12" xfId="0" applyNumberFormat="1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2" fillId="0" borderId="33" xfId="0" applyFont="1" applyFill="1" applyBorder="1" applyAlignment="1">
      <alignment horizontal="center" vertical="center"/>
    </xf>
    <xf numFmtId="0" fontId="12" fillId="0" borderId="34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2" fillId="0" borderId="45" xfId="0" applyFont="1" applyFill="1" applyBorder="1" applyAlignment="1">
      <alignment horizontal="center" vertical="center"/>
    </xf>
    <xf numFmtId="0" fontId="12" fillId="0" borderId="49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1" fontId="13" fillId="0" borderId="43" xfId="0" applyNumberFormat="1" applyFont="1" applyFill="1" applyBorder="1" applyAlignment="1">
      <alignment horizontal="center" vertical="center"/>
    </xf>
    <xf numFmtId="1" fontId="13" fillId="0" borderId="36" xfId="0" applyNumberFormat="1" applyFont="1" applyFill="1" applyBorder="1" applyAlignment="1">
      <alignment horizontal="center" vertical="center"/>
    </xf>
    <xf numFmtId="1" fontId="13" fillId="0" borderId="44" xfId="0" applyNumberFormat="1" applyFont="1" applyFill="1" applyBorder="1" applyAlignment="1">
      <alignment horizontal="center" vertical="center"/>
    </xf>
    <xf numFmtId="0" fontId="13" fillId="0" borderId="19" xfId="0" applyFont="1" applyFill="1" applyBorder="1" applyAlignment="1"/>
    <xf numFmtId="0" fontId="13" fillId="0" borderId="35" xfId="0" applyFont="1" applyFill="1" applyBorder="1" applyAlignment="1"/>
    <xf numFmtId="0" fontId="13" fillId="0" borderId="20" xfId="0" applyFont="1" applyFill="1" applyBorder="1" applyAlignment="1"/>
    <xf numFmtId="0" fontId="13" fillId="0" borderId="21" xfId="0" applyFont="1" applyFill="1" applyBorder="1" applyAlignment="1"/>
    <xf numFmtId="0" fontId="13" fillId="0" borderId="36" xfId="0" applyFont="1" applyFill="1" applyBorder="1" applyAlignment="1"/>
    <xf numFmtId="0" fontId="13" fillId="0" borderId="22" xfId="0" applyFont="1" applyFill="1" applyBorder="1" applyAlignment="1"/>
    <xf numFmtId="1" fontId="13" fillId="0" borderId="33" xfId="0" applyNumberFormat="1" applyFont="1" applyFill="1" applyBorder="1" applyAlignment="1">
      <alignment horizontal="center" vertical="center"/>
    </xf>
    <xf numFmtId="0" fontId="13" fillId="0" borderId="39" xfId="0" applyFont="1" applyFill="1" applyBorder="1" applyAlignment="1"/>
    <xf numFmtId="0" fontId="13" fillId="0" borderId="42" xfId="0" applyFont="1" applyFill="1" applyBorder="1" applyAlignment="1"/>
    <xf numFmtId="0" fontId="16" fillId="9" borderId="33" xfId="1" applyFont="1" applyFill="1" applyBorder="1" applyAlignment="1">
      <alignment horizontal="center" vertical="center" wrapText="1"/>
    </xf>
    <xf numFmtId="0" fontId="16" fillId="9" borderId="34" xfId="1" applyFont="1" applyFill="1" applyBorder="1" applyAlignment="1">
      <alignment horizontal="center" vertical="center" wrapText="1"/>
    </xf>
    <xf numFmtId="0" fontId="13" fillId="7" borderId="33" xfId="0" applyFont="1" applyFill="1" applyBorder="1" applyAlignment="1">
      <alignment horizontal="center" vertical="center" wrapText="1"/>
    </xf>
    <xf numFmtId="0" fontId="13" fillId="7" borderId="34" xfId="0" applyFont="1" applyFill="1" applyBorder="1" applyAlignment="1">
      <alignment horizontal="center" vertical="center" wrapText="1"/>
    </xf>
    <xf numFmtId="0" fontId="13" fillId="12" borderId="33" xfId="0" applyFont="1" applyFill="1" applyBorder="1" applyAlignment="1">
      <alignment horizontal="center" vertical="center" wrapText="1"/>
    </xf>
    <xf numFmtId="0" fontId="13" fillId="12" borderId="34" xfId="0" applyFont="1" applyFill="1" applyBorder="1" applyAlignment="1">
      <alignment horizontal="center" vertical="center" wrapText="1"/>
    </xf>
    <xf numFmtId="0" fontId="13" fillId="6" borderId="33" xfId="0" applyFont="1" applyFill="1" applyBorder="1" applyAlignment="1">
      <alignment horizontal="center" vertical="center" wrapText="1"/>
    </xf>
    <xf numFmtId="0" fontId="13" fillId="6" borderId="34" xfId="0" applyFont="1" applyFill="1" applyBorder="1" applyAlignment="1">
      <alignment horizontal="center" vertical="center" wrapText="1"/>
    </xf>
    <xf numFmtId="0" fontId="16" fillId="17" borderId="35" xfId="1" applyFont="1" applyFill="1" applyBorder="1" applyAlignment="1">
      <alignment horizontal="center" vertical="center" wrapText="1"/>
    </xf>
    <xf numFmtId="0" fontId="16" fillId="17" borderId="36" xfId="1" applyFont="1" applyFill="1" applyBorder="1" applyAlignment="1">
      <alignment horizontal="center" vertical="center" wrapText="1"/>
    </xf>
    <xf numFmtId="0" fontId="13" fillId="5" borderId="23" xfId="0" applyFont="1" applyFill="1" applyBorder="1" applyAlignment="1">
      <alignment horizontal="center" vertical="center"/>
    </xf>
    <xf numFmtId="0" fontId="13" fillId="5" borderId="27" xfId="0" applyFont="1" applyFill="1" applyBorder="1" applyAlignment="1">
      <alignment horizontal="center" vertical="center"/>
    </xf>
    <xf numFmtId="0" fontId="12" fillId="0" borderId="25" xfId="0" applyFont="1" applyBorder="1" applyAlignment="1"/>
    <xf numFmtId="0" fontId="13" fillId="5" borderId="45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3" fillId="0" borderId="40" xfId="0" applyFont="1" applyFill="1" applyBorder="1" applyAlignment="1"/>
    <xf numFmtId="0" fontId="13" fillId="0" borderId="17" xfId="0" applyFont="1" applyFill="1" applyBorder="1" applyAlignment="1"/>
    <xf numFmtId="0" fontId="13" fillId="0" borderId="41" xfId="0" applyFont="1" applyFill="1" applyBorder="1" applyAlignment="1"/>
    <xf numFmtId="1" fontId="12" fillId="0" borderId="33" xfId="0" applyNumberFormat="1" applyFont="1" applyFill="1" applyBorder="1" applyAlignment="1">
      <alignment horizontal="center" vertical="center"/>
    </xf>
    <xf numFmtId="1" fontId="13" fillId="8" borderId="43" xfId="0" applyNumberFormat="1" applyFont="1" applyFill="1" applyBorder="1" applyAlignment="1">
      <alignment horizontal="center" vertical="center"/>
    </xf>
    <xf numFmtId="1" fontId="13" fillId="8" borderId="36" xfId="0" applyNumberFormat="1" applyFont="1" applyFill="1" applyBorder="1" applyAlignment="1">
      <alignment horizontal="center" vertical="center"/>
    </xf>
    <xf numFmtId="1" fontId="13" fillId="8" borderId="44" xfId="0" applyNumberFormat="1" applyFont="1" applyFill="1" applyBorder="1" applyAlignment="1">
      <alignment horizontal="center" vertical="center"/>
    </xf>
    <xf numFmtId="49" fontId="16" fillId="5" borderId="35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3" fillId="5" borderId="50" xfId="0" quotePrefix="1" applyFont="1" applyFill="1" applyBorder="1" applyAlignment="1">
      <alignment horizontal="center" vertical="center"/>
    </xf>
    <xf numFmtId="0" fontId="13" fillId="5" borderId="28" xfId="0" quotePrefix="1" applyFont="1" applyFill="1" applyBorder="1" applyAlignment="1">
      <alignment horizontal="center" vertical="center"/>
    </xf>
    <xf numFmtId="0" fontId="13" fillId="5" borderId="50" xfId="0" applyFont="1" applyFill="1" applyBorder="1" applyAlignment="1">
      <alignment horizontal="center" vertical="center"/>
    </xf>
    <xf numFmtId="0" fontId="13" fillId="5" borderId="28" xfId="0" applyFont="1" applyFill="1" applyBorder="1" applyAlignment="1">
      <alignment horizontal="center" vertical="center"/>
    </xf>
    <xf numFmtId="0" fontId="13" fillId="5" borderId="50" xfId="0" applyFont="1" applyFill="1" applyBorder="1" applyAlignment="1">
      <alignment horizontal="center" wrapText="1"/>
    </xf>
    <xf numFmtId="0" fontId="13" fillId="5" borderId="28" xfId="0" applyFont="1" applyFill="1" applyBorder="1" applyAlignment="1">
      <alignment horizontal="center" wrapText="1"/>
    </xf>
    <xf numFmtId="0" fontId="13" fillId="16" borderId="18" xfId="0" applyFont="1" applyFill="1" applyBorder="1" applyAlignment="1">
      <alignment horizontal="center" vertical="center" wrapText="1"/>
    </xf>
    <xf numFmtId="49" fontId="13" fillId="16" borderId="1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9" fillId="16" borderId="33" xfId="0" applyFont="1" applyFill="1" applyBorder="1" applyAlignment="1">
      <alignment horizontal="center" vertical="center"/>
    </xf>
    <xf numFmtId="0" fontId="9" fillId="16" borderId="34" xfId="0" applyFont="1" applyFill="1" applyBorder="1" applyAlignment="1">
      <alignment horizontal="center" vertical="center"/>
    </xf>
    <xf numFmtId="0" fontId="9" fillId="15" borderId="33" xfId="0" applyFont="1" applyFill="1" applyBorder="1" applyAlignment="1">
      <alignment horizontal="center" vertical="center"/>
    </xf>
    <xf numFmtId="0" fontId="9" fillId="15" borderId="34" xfId="0" applyFont="1" applyFill="1" applyBorder="1" applyAlignment="1">
      <alignment horizontal="center" vertical="center"/>
    </xf>
    <xf numFmtId="0" fontId="9" fillId="9" borderId="33" xfId="0" applyFont="1" applyFill="1" applyBorder="1" applyAlignment="1">
      <alignment horizontal="center" vertical="center"/>
    </xf>
    <xf numFmtId="0" fontId="9" fillId="9" borderId="34" xfId="0" applyFont="1" applyFill="1" applyBorder="1" applyAlignment="1">
      <alignment horizontal="center" vertical="center"/>
    </xf>
    <xf numFmtId="0" fontId="13" fillId="9" borderId="33" xfId="0" applyFont="1" applyFill="1" applyBorder="1" applyAlignment="1">
      <alignment horizontal="center" vertical="center"/>
    </xf>
    <xf numFmtId="0" fontId="13" fillId="9" borderId="34" xfId="0" applyFont="1" applyFill="1" applyBorder="1" applyAlignment="1">
      <alignment horizontal="center" vertical="center"/>
    </xf>
    <xf numFmtId="0" fontId="13" fillId="15" borderId="33" xfId="0" applyFont="1" applyFill="1" applyBorder="1" applyAlignment="1">
      <alignment horizontal="center" vertical="center"/>
    </xf>
    <xf numFmtId="0" fontId="13" fillId="15" borderId="34" xfId="0" applyFont="1" applyFill="1" applyBorder="1" applyAlignment="1">
      <alignment horizontal="center" vertical="center"/>
    </xf>
    <xf numFmtId="0" fontId="13" fillId="9" borderId="18" xfId="0" applyFont="1" applyFill="1" applyBorder="1" applyAlignment="1">
      <alignment horizontal="center" vertical="center" wrapText="1"/>
    </xf>
    <xf numFmtId="0" fontId="13" fillId="15" borderId="18" xfId="0" applyFont="1" applyFill="1" applyBorder="1" applyAlignment="1">
      <alignment horizontal="center" vertical="center" wrapText="1"/>
    </xf>
    <xf numFmtId="0" fontId="13" fillId="29" borderId="33" xfId="0" applyFont="1" applyFill="1" applyBorder="1" applyAlignment="1">
      <alignment horizontal="center" vertical="center"/>
    </xf>
    <xf numFmtId="0" fontId="13" fillId="29" borderId="34" xfId="0" applyFont="1" applyFill="1" applyBorder="1" applyAlignment="1">
      <alignment horizontal="center" vertical="center"/>
    </xf>
  </cellXfs>
  <cellStyles count="2">
    <cellStyle name="Вывод" xfId="1" builtinId="21"/>
    <cellStyle name="Обычный" xfId="0" builtinId="0"/>
  </cellStyles>
  <dxfs count="68"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131124</xdr:colOff>
      <xdr:row>3</xdr:row>
      <xdr:rowOff>166850</xdr:rowOff>
    </xdr:from>
    <xdr:to>
      <xdr:col>5</xdr:col>
      <xdr:colOff>113565</xdr:colOff>
      <xdr:row>4</xdr:row>
      <xdr:rowOff>190768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CC9975D-5CB3-4211-AFA0-6159107C4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0044" y="959330"/>
          <a:ext cx="340581" cy="336338"/>
        </a:xfrm>
        <a:prstGeom prst="rect">
          <a:avLst/>
        </a:prstGeom>
      </xdr:spPr>
    </xdr:pic>
    <xdr:clientData/>
  </xdr:twoCellAnchor>
  <xdr:oneCellAnchor>
    <xdr:from>
      <xdr:col>6</xdr:col>
      <xdr:colOff>150042</xdr:colOff>
      <xdr:row>5</xdr:row>
      <xdr:rowOff>147770</xdr:rowOff>
    </xdr:from>
    <xdr:ext cx="342276" cy="345016"/>
    <xdr:pic>
      <xdr:nvPicPr>
        <xdr:cNvPr id="3" name="Рисунок 2">
          <a:extLst>
            <a:ext uri="{FF2B5EF4-FFF2-40B4-BE49-F238E27FC236}">
              <a16:creationId xmlns:a16="http://schemas.microsoft.com/office/drawing/2014/main" id="{C52F1137-7695-4792-B7DA-EB218BC18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0942" y="1565090"/>
          <a:ext cx="342276" cy="345016"/>
        </a:xfrm>
        <a:prstGeom prst="rect">
          <a:avLst/>
        </a:prstGeom>
      </xdr:spPr>
    </xdr:pic>
    <xdr:clientData/>
  </xdr:oneCellAnchor>
  <xdr:oneCellAnchor>
    <xdr:from>
      <xdr:col>9</xdr:col>
      <xdr:colOff>126414</xdr:colOff>
      <xdr:row>7</xdr:row>
      <xdr:rowOff>144876</xdr:rowOff>
    </xdr:from>
    <xdr:ext cx="342276" cy="345016"/>
    <xdr:pic>
      <xdr:nvPicPr>
        <xdr:cNvPr id="4" name="Рисунок 3">
          <a:extLst>
            <a:ext uri="{FF2B5EF4-FFF2-40B4-BE49-F238E27FC236}">
              <a16:creationId xmlns:a16="http://schemas.microsoft.com/office/drawing/2014/main" id="{D21BD578-9C98-4434-A896-C66E5BD8B6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3594" y="2187036"/>
          <a:ext cx="342276" cy="345016"/>
        </a:xfrm>
        <a:prstGeom prst="rect">
          <a:avLst/>
        </a:prstGeom>
      </xdr:spPr>
    </xdr:pic>
    <xdr:clientData/>
  </xdr:oneCellAnchor>
  <xdr:oneCellAnchor>
    <xdr:from>
      <xdr:col>12</xdr:col>
      <xdr:colOff>134034</xdr:colOff>
      <xdr:row>9</xdr:row>
      <xdr:rowOff>142595</xdr:rowOff>
    </xdr:from>
    <xdr:ext cx="342276" cy="345016"/>
    <xdr:pic>
      <xdr:nvPicPr>
        <xdr:cNvPr id="5" name="Рисунок 4">
          <a:extLst>
            <a:ext uri="{FF2B5EF4-FFF2-40B4-BE49-F238E27FC236}">
              <a16:creationId xmlns:a16="http://schemas.microsoft.com/office/drawing/2014/main" id="{6BA9A69A-BBC4-4D6F-A667-04CD6B0AB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7954" y="2809595"/>
          <a:ext cx="342276" cy="345016"/>
        </a:xfrm>
        <a:prstGeom prst="rect">
          <a:avLst/>
        </a:prstGeom>
      </xdr:spPr>
    </xdr:pic>
    <xdr:clientData/>
  </xdr:oneCellAnchor>
  <xdr:oneCellAnchor>
    <xdr:from>
      <xdr:col>15</xdr:col>
      <xdr:colOff>166937</xdr:colOff>
      <xdr:row>11</xdr:row>
      <xdr:rowOff>128018</xdr:rowOff>
    </xdr:from>
    <xdr:ext cx="342276" cy="345016"/>
    <xdr:pic>
      <xdr:nvPicPr>
        <xdr:cNvPr id="6" name="Рисунок 5">
          <a:extLst>
            <a:ext uri="{FF2B5EF4-FFF2-40B4-BE49-F238E27FC236}">
              <a16:creationId xmlns:a16="http://schemas.microsoft.com/office/drawing/2014/main" id="{473111FB-C420-45ED-B5BE-38DADC3D7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7597" y="3419858"/>
          <a:ext cx="342276" cy="345016"/>
        </a:xfrm>
        <a:prstGeom prst="rect">
          <a:avLst/>
        </a:prstGeom>
      </xdr:spPr>
    </xdr:pic>
    <xdr:clientData/>
  </xdr:oneCellAnchor>
  <xdr:oneCellAnchor>
    <xdr:from>
      <xdr:col>18</xdr:col>
      <xdr:colOff>145770</xdr:colOff>
      <xdr:row>13</xdr:row>
      <xdr:rowOff>134975</xdr:rowOff>
    </xdr:from>
    <xdr:ext cx="342276" cy="345016"/>
    <xdr:pic>
      <xdr:nvPicPr>
        <xdr:cNvPr id="7" name="Рисунок 6">
          <a:extLst>
            <a:ext uri="{FF2B5EF4-FFF2-40B4-BE49-F238E27FC236}">
              <a16:creationId xmlns:a16="http://schemas.microsoft.com/office/drawing/2014/main" id="{0947CA41-EAF2-4AB2-9636-25EEFF0DE4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4130" y="4051655"/>
          <a:ext cx="342276" cy="345016"/>
        </a:xfrm>
        <a:prstGeom prst="rect">
          <a:avLst/>
        </a:prstGeom>
      </xdr:spPr>
    </xdr:pic>
    <xdr:clientData/>
  </xdr:oneCellAnchor>
  <xdr:oneCellAnchor>
    <xdr:from>
      <xdr:col>21</xdr:col>
      <xdr:colOff>115292</xdr:colOff>
      <xdr:row>15</xdr:row>
      <xdr:rowOff>148596</xdr:rowOff>
    </xdr:from>
    <xdr:ext cx="342276" cy="345016"/>
    <xdr:pic>
      <xdr:nvPicPr>
        <xdr:cNvPr id="8" name="Рисунок 7">
          <a:extLst>
            <a:ext uri="{FF2B5EF4-FFF2-40B4-BE49-F238E27FC236}">
              <a16:creationId xmlns:a16="http://schemas.microsoft.com/office/drawing/2014/main" id="{574A089C-1422-480F-9758-EA9EEC24C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0872" y="4690116"/>
          <a:ext cx="342276" cy="345016"/>
        </a:xfrm>
        <a:prstGeom prst="rect">
          <a:avLst/>
        </a:prstGeom>
      </xdr:spPr>
    </xdr:pic>
    <xdr:clientData/>
  </xdr:oneCellAnchor>
  <xdr:oneCellAnchor>
    <xdr:from>
      <xdr:col>24</xdr:col>
      <xdr:colOff>173268</xdr:colOff>
      <xdr:row>17</xdr:row>
      <xdr:rowOff>138521</xdr:rowOff>
    </xdr:from>
    <xdr:ext cx="342276" cy="345016"/>
    <xdr:pic>
      <xdr:nvPicPr>
        <xdr:cNvPr id="9" name="Рисунок 8">
          <a:extLst>
            <a:ext uri="{FF2B5EF4-FFF2-40B4-BE49-F238E27FC236}">
              <a16:creationId xmlns:a16="http://schemas.microsoft.com/office/drawing/2014/main" id="{DF58B01B-4012-4C58-8828-09DF780CB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7968" y="5304881"/>
          <a:ext cx="342276" cy="34501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174338</xdr:colOff>
      <xdr:row>5</xdr:row>
      <xdr:rowOff>210423</xdr:rowOff>
    </xdr:from>
    <xdr:ext cx="342276" cy="345016"/>
    <xdr:pic>
      <xdr:nvPicPr>
        <xdr:cNvPr id="19" name="Рисунок 18">
          <a:extLst>
            <a:ext uri="{FF2B5EF4-FFF2-40B4-BE49-F238E27FC236}">
              <a16:creationId xmlns:a16="http://schemas.microsoft.com/office/drawing/2014/main" id="{9BC0892B-72EF-4C8B-B686-0399A76EF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5198" y="1825863"/>
          <a:ext cx="342276" cy="345016"/>
        </a:xfrm>
        <a:prstGeom prst="rect">
          <a:avLst/>
        </a:prstGeom>
      </xdr:spPr>
    </xdr:pic>
    <xdr:clientData/>
  </xdr:oneCellAnchor>
  <xdr:oneCellAnchor>
    <xdr:from>
      <xdr:col>9</xdr:col>
      <xdr:colOff>135939</xdr:colOff>
      <xdr:row>7</xdr:row>
      <xdr:rowOff>200038</xdr:rowOff>
    </xdr:from>
    <xdr:ext cx="342276" cy="345016"/>
    <xdr:pic>
      <xdr:nvPicPr>
        <xdr:cNvPr id="20" name="Рисунок 19">
          <a:extLst>
            <a:ext uri="{FF2B5EF4-FFF2-40B4-BE49-F238E27FC236}">
              <a16:creationId xmlns:a16="http://schemas.microsoft.com/office/drawing/2014/main" id="{DB7EE588-F02C-490B-9FA8-AAB93EC0EC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7839" y="2546998"/>
          <a:ext cx="342276" cy="345016"/>
        </a:xfrm>
        <a:prstGeom prst="rect">
          <a:avLst/>
        </a:prstGeom>
      </xdr:spPr>
    </xdr:pic>
    <xdr:clientData/>
  </xdr:oneCellAnchor>
  <xdr:oneCellAnchor>
    <xdr:from>
      <xdr:col>12</xdr:col>
      <xdr:colOff>157952</xdr:colOff>
      <xdr:row>9</xdr:row>
      <xdr:rowOff>217047</xdr:rowOff>
    </xdr:from>
    <xdr:ext cx="342276" cy="345016"/>
    <xdr:pic>
      <xdr:nvPicPr>
        <xdr:cNvPr id="21" name="Рисунок 20">
          <a:extLst>
            <a:ext uri="{FF2B5EF4-FFF2-40B4-BE49-F238E27FC236}">
              <a16:creationId xmlns:a16="http://schemas.microsoft.com/office/drawing/2014/main" id="{9AC677DB-3D2F-4FAC-A13F-213E77B1E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0412" y="3295527"/>
          <a:ext cx="342276" cy="345016"/>
        </a:xfrm>
        <a:prstGeom prst="rect">
          <a:avLst/>
        </a:prstGeom>
      </xdr:spPr>
    </xdr:pic>
    <xdr:clientData/>
  </xdr:oneCellAnchor>
  <xdr:oneCellAnchor>
    <xdr:from>
      <xdr:col>3</xdr:col>
      <xdr:colOff>174414</xdr:colOff>
      <xdr:row>3</xdr:row>
      <xdr:rowOff>205317</xdr:rowOff>
    </xdr:from>
    <xdr:ext cx="342276" cy="345016"/>
    <xdr:pic>
      <xdr:nvPicPr>
        <xdr:cNvPr id="7" name="Рисунок 6">
          <a:extLst>
            <a:ext uri="{FF2B5EF4-FFF2-40B4-BE49-F238E27FC236}">
              <a16:creationId xmlns:a16="http://schemas.microsoft.com/office/drawing/2014/main" id="{AECCA5D3-82E3-417A-9F16-7B7A5272D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1854" y="1089237"/>
          <a:ext cx="342276" cy="345016"/>
        </a:xfrm>
        <a:prstGeom prst="rect">
          <a:avLst/>
        </a:prstGeom>
      </xdr:spPr>
    </xdr:pic>
    <xdr:clientData/>
  </xdr:oneCellAnchor>
  <xdr:oneCellAnchor>
    <xdr:from>
      <xdr:col>18</xdr:col>
      <xdr:colOff>177575</xdr:colOff>
      <xdr:row>13</xdr:row>
      <xdr:rowOff>171750</xdr:rowOff>
    </xdr:from>
    <xdr:ext cx="342276" cy="345016"/>
    <xdr:pic>
      <xdr:nvPicPr>
        <xdr:cNvPr id="8" name="Рисунок 7">
          <a:extLst>
            <a:ext uri="{FF2B5EF4-FFF2-40B4-BE49-F238E27FC236}">
              <a16:creationId xmlns:a16="http://schemas.microsoft.com/office/drawing/2014/main" id="{B970E42F-C1F8-4DD1-A59B-43F3A45A4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22115" y="4713270"/>
          <a:ext cx="342276" cy="345016"/>
        </a:xfrm>
        <a:prstGeom prst="rect">
          <a:avLst/>
        </a:prstGeom>
      </xdr:spPr>
    </xdr:pic>
    <xdr:clientData/>
  </xdr:oneCellAnchor>
  <xdr:oneCellAnchor>
    <xdr:from>
      <xdr:col>15</xdr:col>
      <xdr:colOff>192815</xdr:colOff>
      <xdr:row>11</xdr:row>
      <xdr:rowOff>171750</xdr:rowOff>
    </xdr:from>
    <xdr:ext cx="342276" cy="345016"/>
    <xdr:pic>
      <xdr:nvPicPr>
        <xdr:cNvPr id="9" name="Рисунок 8">
          <a:extLst>
            <a:ext uri="{FF2B5EF4-FFF2-40B4-BE49-F238E27FC236}">
              <a16:creationId xmlns:a16="http://schemas.microsoft.com/office/drawing/2014/main" id="{ACC1C6F0-2A7E-4D0D-B882-E94EE6532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6315" y="3981750"/>
          <a:ext cx="342276" cy="345016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189578</xdr:colOff>
      <xdr:row>5</xdr:row>
      <xdr:rowOff>196666</xdr:rowOff>
    </xdr:from>
    <xdr:ext cx="342276" cy="345016"/>
    <xdr:pic>
      <xdr:nvPicPr>
        <xdr:cNvPr id="4" name="Рисунок 3">
          <a:extLst>
            <a:ext uri="{FF2B5EF4-FFF2-40B4-BE49-F238E27FC236}">
              <a16:creationId xmlns:a16="http://schemas.microsoft.com/office/drawing/2014/main" id="{6922BC4E-1475-4EA7-88F8-5605D19D8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7098" y="1484446"/>
          <a:ext cx="342276" cy="345016"/>
        </a:xfrm>
        <a:prstGeom prst="rect">
          <a:avLst/>
        </a:prstGeom>
      </xdr:spPr>
    </xdr:pic>
    <xdr:clientData/>
  </xdr:oneCellAnchor>
  <xdr:oneCellAnchor>
    <xdr:from>
      <xdr:col>9</xdr:col>
      <xdr:colOff>176790</xdr:colOff>
      <xdr:row>7</xdr:row>
      <xdr:rowOff>190301</xdr:rowOff>
    </xdr:from>
    <xdr:ext cx="342276" cy="345016"/>
    <xdr:pic>
      <xdr:nvPicPr>
        <xdr:cNvPr id="5" name="Рисунок 4">
          <a:extLst>
            <a:ext uri="{FF2B5EF4-FFF2-40B4-BE49-F238E27FC236}">
              <a16:creationId xmlns:a16="http://schemas.microsoft.com/office/drawing/2014/main" id="{59C0BE49-7C3B-4E53-892A-5E20BBFB4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9630" y="1881941"/>
          <a:ext cx="342276" cy="345016"/>
        </a:xfrm>
        <a:prstGeom prst="rect">
          <a:avLst/>
        </a:prstGeom>
      </xdr:spPr>
    </xdr:pic>
    <xdr:clientData/>
  </xdr:oneCellAnchor>
  <xdr:oneCellAnchor>
    <xdr:from>
      <xdr:col>12</xdr:col>
      <xdr:colOff>225474</xdr:colOff>
      <xdr:row>9</xdr:row>
      <xdr:rowOff>191646</xdr:rowOff>
    </xdr:from>
    <xdr:ext cx="342276" cy="345016"/>
    <xdr:pic>
      <xdr:nvPicPr>
        <xdr:cNvPr id="6" name="Рисунок 5">
          <a:extLst>
            <a:ext uri="{FF2B5EF4-FFF2-40B4-BE49-F238E27FC236}">
              <a16:creationId xmlns:a16="http://schemas.microsoft.com/office/drawing/2014/main" id="{6B229C6B-9C48-46F8-874F-EE186DD61F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2714" y="3270126"/>
          <a:ext cx="342276" cy="345016"/>
        </a:xfrm>
        <a:prstGeom prst="rect">
          <a:avLst/>
        </a:prstGeom>
      </xdr:spPr>
    </xdr:pic>
    <xdr:clientData/>
  </xdr:oneCellAnchor>
  <xdr:oneCellAnchor>
    <xdr:from>
      <xdr:col>15</xdr:col>
      <xdr:colOff>203399</xdr:colOff>
      <xdr:row>11</xdr:row>
      <xdr:rowOff>191647</xdr:rowOff>
    </xdr:from>
    <xdr:ext cx="342276" cy="345016"/>
    <xdr:pic>
      <xdr:nvPicPr>
        <xdr:cNvPr id="7" name="Рисунок 6">
          <a:extLst>
            <a:ext uri="{FF2B5EF4-FFF2-40B4-BE49-F238E27FC236}">
              <a16:creationId xmlns:a16="http://schemas.microsoft.com/office/drawing/2014/main" id="{044FCA2A-70AC-4395-8F09-56D795D06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9779" y="4001647"/>
          <a:ext cx="342276" cy="345016"/>
        </a:xfrm>
        <a:prstGeom prst="rect">
          <a:avLst/>
        </a:prstGeom>
      </xdr:spPr>
    </xdr:pic>
    <xdr:clientData/>
  </xdr:oneCellAnchor>
  <xdr:oneCellAnchor>
    <xdr:from>
      <xdr:col>18</xdr:col>
      <xdr:colOff>186889</xdr:colOff>
      <xdr:row>13</xdr:row>
      <xdr:rowOff>184026</xdr:rowOff>
    </xdr:from>
    <xdr:ext cx="342276" cy="345016"/>
    <xdr:pic>
      <xdr:nvPicPr>
        <xdr:cNvPr id="8" name="Рисунок 7">
          <a:extLst>
            <a:ext uri="{FF2B5EF4-FFF2-40B4-BE49-F238E27FC236}">
              <a16:creationId xmlns:a16="http://schemas.microsoft.com/office/drawing/2014/main" id="{51BA2855-D5A0-455C-BAFF-205D05AE1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8129" y="4725546"/>
          <a:ext cx="342276" cy="345016"/>
        </a:xfrm>
        <a:prstGeom prst="rect">
          <a:avLst/>
        </a:prstGeom>
      </xdr:spPr>
    </xdr:pic>
    <xdr:clientData/>
  </xdr:oneCellAnchor>
  <xdr:oneCellAnchor>
    <xdr:from>
      <xdr:col>3</xdr:col>
      <xdr:colOff>204893</xdr:colOff>
      <xdr:row>3</xdr:row>
      <xdr:rowOff>194734</xdr:rowOff>
    </xdr:from>
    <xdr:ext cx="342276" cy="345016"/>
    <xdr:pic>
      <xdr:nvPicPr>
        <xdr:cNvPr id="9" name="Рисунок 8">
          <a:extLst>
            <a:ext uri="{FF2B5EF4-FFF2-40B4-BE49-F238E27FC236}">
              <a16:creationId xmlns:a16="http://schemas.microsoft.com/office/drawing/2014/main" id="{8E640FC8-C6DF-4B8B-9562-E2D7E1DB3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7093" y="1078654"/>
          <a:ext cx="342276" cy="345016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242495</xdr:colOff>
      <xdr:row>5</xdr:row>
      <xdr:rowOff>196454</xdr:rowOff>
    </xdr:from>
    <xdr:ext cx="342276" cy="345016"/>
    <xdr:pic>
      <xdr:nvPicPr>
        <xdr:cNvPr id="4" name="Рисунок 3">
          <a:extLst>
            <a:ext uri="{FF2B5EF4-FFF2-40B4-BE49-F238E27FC236}">
              <a16:creationId xmlns:a16="http://schemas.microsoft.com/office/drawing/2014/main" id="{44B1EB7B-9D6F-4476-870C-67129531D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1455" y="1811894"/>
          <a:ext cx="342276" cy="345016"/>
        </a:xfrm>
        <a:prstGeom prst="rect">
          <a:avLst/>
        </a:prstGeom>
      </xdr:spPr>
    </xdr:pic>
    <xdr:clientData/>
  </xdr:oneCellAnchor>
  <xdr:oneCellAnchor>
    <xdr:from>
      <xdr:col>9</xdr:col>
      <xdr:colOff>149274</xdr:colOff>
      <xdr:row>7</xdr:row>
      <xdr:rowOff>216124</xdr:rowOff>
    </xdr:from>
    <xdr:ext cx="342276" cy="345016"/>
    <xdr:pic>
      <xdr:nvPicPr>
        <xdr:cNvPr id="5" name="Рисунок 4">
          <a:extLst>
            <a:ext uri="{FF2B5EF4-FFF2-40B4-BE49-F238E27FC236}">
              <a16:creationId xmlns:a16="http://schemas.microsoft.com/office/drawing/2014/main" id="{88F88ED5-ECF4-4654-95A2-2823B32B0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20234" y="2563084"/>
          <a:ext cx="342276" cy="345016"/>
        </a:xfrm>
        <a:prstGeom prst="rect">
          <a:avLst/>
        </a:prstGeom>
      </xdr:spPr>
    </xdr:pic>
    <xdr:clientData/>
  </xdr:oneCellAnchor>
  <xdr:oneCellAnchor>
    <xdr:from>
      <xdr:col>12</xdr:col>
      <xdr:colOff>210234</xdr:colOff>
      <xdr:row>9</xdr:row>
      <xdr:rowOff>191647</xdr:rowOff>
    </xdr:from>
    <xdr:ext cx="342276" cy="345016"/>
    <xdr:pic>
      <xdr:nvPicPr>
        <xdr:cNvPr id="6" name="Рисунок 5">
          <a:extLst>
            <a:ext uri="{FF2B5EF4-FFF2-40B4-BE49-F238E27FC236}">
              <a16:creationId xmlns:a16="http://schemas.microsoft.com/office/drawing/2014/main" id="{5FFA7200-F7D3-4AEA-B8D7-BBED79EB9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7474" y="3270127"/>
          <a:ext cx="342276" cy="345016"/>
        </a:xfrm>
        <a:prstGeom prst="rect">
          <a:avLst/>
        </a:prstGeom>
      </xdr:spPr>
    </xdr:pic>
    <xdr:clientData/>
  </xdr:oneCellAnchor>
  <xdr:oneCellAnchor>
    <xdr:from>
      <xdr:col>15</xdr:col>
      <xdr:colOff>211019</xdr:colOff>
      <xdr:row>11</xdr:row>
      <xdr:rowOff>191647</xdr:rowOff>
    </xdr:from>
    <xdr:ext cx="342276" cy="345016"/>
    <xdr:pic>
      <xdr:nvPicPr>
        <xdr:cNvPr id="7" name="Рисунок 6">
          <a:extLst>
            <a:ext uri="{FF2B5EF4-FFF2-40B4-BE49-F238E27FC236}">
              <a16:creationId xmlns:a16="http://schemas.microsoft.com/office/drawing/2014/main" id="{53835FE0-1876-4CCF-AE90-B5C30745E5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7399" y="4001647"/>
          <a:ext cx="342276" cy="345016"/>
        </a:xfrm>
        <a:prstGeom prst="rect">
          <a:avLst/>
        </a:prstGeom>
      </xdr:spPr>
    </xdr:pic>
    <xdr:clientData/>
  </xdr:oneCellAnchor>
  <xdr:oneCellAnchor>
    <xdr:from>
      <xdr:col>3</xdr:col>
      <xdr:colOff>197273</xdr:colOff>
      <xdr:row>3</xdr:row>
      <xdr:rowOff>217593</xdr:rowOff>
    </xdr:from>
    <xdr:ext cx="342276" cy="345016"/>
    <xdr:pic>
      <xdr:nvPicPr>
        <xdr:cNvPr id="10" name="Рисунок 9">
          <a:extLst>
            <a:ext uri="{FF2B5EF4-FFF2-40B4-BE49-F238E27FC236}">
              <a16:creationId xmlns:a16="http://schemas.microsoft.com/office/drawing/2014/main" id="{D85B8AC1-E279-4906-B322-2AED78863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9473" y="1101513"/>
          <a:ext cx="342276" cy="345016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189279</xdr:colOff>
      <xdr:row>7</xdr:row>
      <xdr:rowOff>192418</xdr:rowOff>
    </xdr:from>
    <xdr:ext cx="342276" cy="345016"/>
    <xdr:pic>
      <xdr:nvPicPr>
        <xdr:cNvPr id="4" name="Рисунок 3">
          <a:extLst>
            <a:ext uri="{FF2B5EF4-FFF2-40B4-BE49-F238E27FC236}">
              <a16:creationId xmlns:a16="http://schemas.microsoft.com/office/drawing/2014/main" id="{FDCE335F-12CD-4393-8283-ACAAE017E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0239" y="2539378"/>
          <a:ext cx="342276" cy="345016"/>
        </a:xfrm>
        <a:prstGeom prst="rect">
          <a:avLst/>
        </a:prstGeom>
      </xdr:spPr>
    </xdr:pic>
    <xdr:clientData/>
  </xdr:oneCellAnchor>
  <xdr:oneCellAnchor>
    <xdr:from>
      <xdr:col>12</xdr:col>
      <xdr:colOff>172134</xdr:colOff>
      <xdr:row>9</xdr:row>
      <xdr:rowOff>233158</xdr:rowOff>
    </xdr:from>
    <xdr:ext cx="342276" cy="345016"/>
    <xdr:pic>
      <xdr:nvPicPr>
        <xdr:cNvPr id="5" name="Рисунок 4">
          <a:extLst>
            <a:ext uri="{FF2B5EF4-FFF2-40B4-BE49-F238E27FC236}">
              <a16:creationId xmlns:a16="http://schemas.microsoft.com/office/drawing/2014/main" id="{54E9C362-3075-44A9-805B-B880D063A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59374" y="3311638"/>
          <a:ext cx="342276" cy="345016"/>
        </a:xfrm>
        <a:prstGeom prst="rect">
          <a:avLst/>
        </a:prstGeom>
      </xdr:spPr>
    </xdr:pic>
    <xdr:clientData/>
  </xdr:oneCellAnchor>
  <xdr:oneCellAnchor>
    <xdr:from>
      <xdr:col>15</xdr:col>
      <xdr:colOff>244910</xdr:colOff>
      <xdr:row>11</xdr:row>
      <xdr:rowOff>225539</xdr:rowOff>
    </xdr:from>
    <xdr:ext cx="342276" cy="345016"/>
    <xdr:pic>
      <xdr:nvPicPr>
        <xdr:cNvPr id="6" name="Рисунок 5">
          <a:extLst>
            <a:ext uri="{FF2B5EF4-FFF2-40B4-BE49-F238E27FC236}">
              <a16:creationId xmlns:a16="http://schemas.microsoft.com/office/drawing/2014/main" id="{A96E6370-90C9-4D95-8238-AA5CC3F9A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1290" y="4035539"/>
          <a:ext cx="342276" cy="345016"/>
        </a:xfrm>
        <a:prstGeom prst="rect">
          <a:avLst/>
        </a:prstGeom>
      </xdr:spPr>
    </xdr:pic>
    <xdr:clientData/>
  </xdr:oneCellAnchor>
  <xdr:oneCellAnchor>
    <xdr:from>
      <xdr:col>18</xdr:col>
      <xdr:colOff>178024</xdr:colOff>
      <xdr:row>13</xdr:row>
      <xdr:rowOff>168164</xdr:rowOff>
    </xdr:from>
    <xdr:ext cx="342276" cy="345016"/>
    <xdr:pic>
      <xdr:nvPicPr>
        <xdr:cNvPr id="7" name="Рисунок 6">
          <a:extLst>
            <a:ext uri="{FF2B5EF4-FFF2-40B4-BE49-F238E27FC236}">
              <a16:creationId xmlns:a16="http://schemas.microsoft.com/office/drawing/2014/main" id="{FCDE8C54-FDE2-4DBA-80AB-3CF464060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9264" y="4709684"/>
          <a:ext cx="342276" cy="345016"/>
        </a:xfrm>
        <a:prstGeom prst="rect">
          <a:avLst/>
        </a:prstGeom>
      </xdr:spPr>
    </xdr:pic>
    <xdr:clientData/>
  </xdr:oneCellAnchor>
  <xdr:oneCellAnchor>
    <xdr:from>
      <xdr:col>6</xdr:col>
      <xdr:colOff>199914</xdr:colOff>
      <xdr:row>5</xdr:row>
      <xdr:rowOff>208878</xdr:rowOff>
    </xdr:from>
    <xdr:ext cx="342276" cy="345016"/>
    <xdr:pic>
      <xdr:nvPicPr>
        <xdr:cNvPr id="9" name="Рисунок 8">
          <a:extLst>
            <a:ext uri="{FF2B5EF4-FFF2-40B4-BE49-F238E27FC236}">
              <a16:creationId xmlns:a16="http://schemas.microsoft.com/office/drawing/2014/main" id="{8E3BEB27-89C7-452D-B0F8-C8289377C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8874" y="1824318"/>
          <a:ext cx="342276" cy="345016"/>
        </a:xfrm>
        <a:prstGeom prst="rect">
          <a:avLst/>
        </a:prstGeom>
      </xdr:spPr>
    </xdr:pic>
    <xdr:clientData/>
  </xdr:oneCellAnchor>
  <xdr:oneCellAnchor>
    <xdr:from>
      <xdr:col>3</xdr:col>
      <xdr:colOff>218964</xdr:colOff>
      <xdr:row>3</xdr:row>
      <xdr:rowOff>199352</xdr:rowOff>
    </xdr:from>
    <xdr:ext cx="342276" cy="345016"/>
    <xdr:pic>
      <xdr:nvPicPr>
        <xdr:cNvPr id="10" name="Рисунок 9">
          <a:extLst>
            <a:ext uri="{FF2B5EF4-FFF2-40B4-BE49-F238E27FC236}">
              <a16:creationId xmlns:a16="http://schemas.microsoft.com/office/drawing/2014/main" id="{2AE9A67B-EDE6-474E-9876-18CC175A5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1164" y="1083272"/>
          <a:ext cx="342276" cy="34501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7"/>
  <sheetViews>
    <sheetView topLeftCell="A103" zoomScale="130" zoomScaleNormal="130" workbookViewId="0">
      <selection activeCell="E132" sqref="E132"/>
    </sheetView>
  </sheetViews>
  <sheetFormatPr defaultRowHeight="14.4" x14ac:dyDescent="0.3"/>
  <cols>
    <col min="1" max="1" width="17.6640625" customWidth="1"/>
    <col min="2" max="4" width="16" customWidth="1"/>
    <col min="5" max="5" width="16" style="164" customWidth="1"/>
    <col min="6" max="7" width="8.88671875" customWidth="1"/>
  </cols>
  <sheetData>
    <row r="1" spans="1:7" ht="22.2" customHeight="1" x14ac:dyDescent="0.3">
      <c r="A1" s="199" t="s">
        <v>166</v>
      </c>
      <c r="B1" s="199"/>
      <c r="C1" s="199"/>
      <c r="D1" s="199"/>
      <c r="E1" s="199"/>
    </row>
    <row r="2" spans="1:7" x14ac:dyDescent="0.3">
      <c r="A2" s="200" t="s">
        <v>15</v>
      </c>
      <c r="B2" s="201" t="s">
        <v>156</v>
      </c>
      <c r="C2" s="201"/>
      <c r="D2" s="201" t="s">
        <v>157</v>
      </c>
      <c r="E2" s="201"/>
    </row>
    <row r="3" spans="1:7" ht="16.2" customHeight="1" x14ac:dyDescent="0.3">
      <c r="A3" s="200"/>
      <c r="B3" s="151" t="s">
        <v>87</v>
      </c>
      <c r="C3" s="152" t="s">
        <v>88</v>
      </c>
      <c r="D3" s="153" t="s">
        <v>87</v>
      </c>
      <c r="E3" s="161" t="s">
        <v>88</v>
      </c>
    </row>
    <row r="4" spans="1:7" ht="20.399999999999999" x14ac:dyDescent="0.3">
      <c r="A4" s="157" t="s">
        <v>12</v>
      </c>
      <c r="B4" s="154" t="s">
        <v>3</v>
      </c>
      <c r="C4" s="156" t="s">
        <v>79</v>
      </c>
      <c r="D4" s="155" t="s">
        <v>83</v>
      </c>
      <c r="E4" s="162" t="s">
        <v>208</v>
      </c>
    </row>
    <row r="5" spans="1:7" s="123" customFormat="1" ht="21" x14ac:dyDescent="0.4">
      <c r="A5" s="157" t="s">
        <v>78</v>
      </c>
      <c r="B5" s="154" t="s">
        <v>256</v>
      </c>
      <c r="C5" s="156" t="s">
        <v>168</v>
      </c>
      <c r="D5" s="155" t="s">
        <v>26</v>
      </c>
      <c r="E5" s="162" t="s">
        <v>8</v>
      </c>
    </row>
    <row r="6" spans="1:7" s="123" customFormat="1" ht="21" x14ac:dyDescent="0.4">
      <c r="A6" s="157" t="s">
        <v>169</v>
      </c>
      <c r="B6" s="154" t="s">
        <v>93</v>
      </c>
      <c r="C6" s="156" t="s">
        <v>216</v>
      </c>
      <c r="D6" s="155" t="s">
        <v>81</v>
      </c>
      <c r="E6" s="162" t="s">
        <v>167</v>
      </c>
      <c r="G6" s="178"/>
    </row>
    <row r="7" spans="1:7" s="123" customFormat="1" ht="21" x14ac:dyDescent="0.4">
      <c r="A7" s="157" t="s">
        <v>9</v>
      </c>
      <c r="B7" s="154" t="s">
        <v>4</v>
      </c>
      <c r="C7" s="156" t="s">
        <v>10</v>
      </c>
      <c r="D7" s="155" t="s">
        <v>172</v>
      </c>
      <c r="E7" s="162" t="s">
        <v>94</v>
      </c>
    </row>
    <row r="8" spans="1:7" s="123" customFormat="1" ht="21" x14ac:dyDescent="0.4">
      <c r="A8" s="157" t="s">
        <v>260</v>
      </c>
      <c r="B8" s="154" t="s">
        <v>25</v>
      </c>
      <c r="C8" s="156" t="s">
        <v>80</v>
      </c>
      <c r="D8" s="155" t="s">
        <v>254</v>
      </c>
      <c r="E8" s="162" t="s">
        <v>64</v>
      </c>
    </row>
    <row r="9" spans="1:7" s="123" customFormat="1" ht="21" x14ac:dyDescent="0.4">
      <c r="A9" s="157" t="s">
        <v>170</v>
      </c>
      <c r="B9" s="154" t="s">
        <v>56</v>
      </c>
      <c r="C9" s="156" t="s">
        <v>259</v>
      </c>
      <c r="D9" s="155"/>
      <c r="E9" s="162" t="s">
        <v>250</v>
      </c>
    </row>
    <row r="10" spans="1:7" s="123" customFormat="1" ht="21" x14ac:dyDescent="0.4">
      <c r="A10" s="157" t="s">
        <v>171</v>
      </c>
      <c r="B10" s="154"/>
      <c r="C10" s="156"/>
      <c r="D10" s="155"/>
      <c r="E10" s="162"/>
    </row>
    <row r="11" spans="1:7" s="123" customFormat="1" ht="21" x14ac:dyDescent="0.4">
      <c r="A11" s="157" t="s">
        <v>2</v>
      </c>
      <c r="B11" s="154"/>
      <c r="C11" s="156"/>
      <c r="D11" s="155"/>
      <c r="E11" s="162"/>
    </row>
    <row r="12" spans="1:7" s="123" customFormat="1" ht="21" x14ac:dyDescent="0.4">
      <c r="A12" s="158"/>
      <c r="B12" s="159"/>
      <c r="C12" s="159"/>
      <c r="D12" s="159"/>
      <c r="E12" s="163"/>
    </row>
    <row r="13" spans="1:7" s="123" customFormat="1" ht="16.2" customHeight="1" x14ac:dyDescent="0.4">
      <c r="A13" s="202" t="s">
        <v>91</v>
      </c>
      <c r="B13" s="202"/>
      <c r="C13" s="202"/>
      <c r="D13" s="202"/>
      <c r="E13" s="202"/>
    </row>
    <row r="14" spans="1:7" ht="12.6" customHeight="1" x14ac:dyDescent="0.3">
      <c r="A14" s="197" t="s">
        <v>95</v>
      </c>
      <c r="B14" s="197"/>
      <c r="C14" s="197"/>
      <c r="D14" s="197"/>
      <c r="E14" s="197"/>
    </row>
    <row r="15" spans="1:7" s="165" customFormat="1" ht="13.95" customHeight="1" x14ac:dyDescent="0.3">
      <c r="A15" s="166" t="s">
        <v>90</v>
      </c>
      <c r="B15" s="186" t="s">
        <v>96</v>
      </c>
      <c r="C15" s="186"/>
      <c r="D15" s="186"/>
      <c r="E15" s="171" t="s">
        <v>89</v>
      </c>
    </row>
    <row r="16" spans="1:7" s="165" customFormat="1" ht="13.8" x14ac:dyDescent="0.3">
      <c r="A16" s="167" t="s">
        <v>97</v>
      </c>
      <c r="B16" s="198" t="s">
        <v>128</v>
      </c>
      <c r="C16" s="198"/>
      <c r="D16" s="198"/>
      <c r="E16" s="172" t="s">
        <v>123</v>
      </c>
    </row>
    <row r="17" spans="1:6" s="165" customFormat="1" ht="13.8" x14ac:dyDescent="0.3">
      <c r="A17" s="167" t="s">
        <v>98</v>
      </c>
      <c r="B17" s="198" t="s">
        <v>129</v>
      </c>
      <c r="C17" s="198"/>
      <c r="D17" s="198"/>
      <c r="E17" s="172" t="s">
        <v>124</v>
      </c>
    </row>
    <row r="18" spans="1:6" s="165" customFormat="1" ht="13.8" x14ac:dyDescent="0.3">
      <c r="A18" s="166" t="s">
        <v>90</v>
      </c>
      <c r="B18" s="186" t="s">
        <v>99</v>
      </c>
      <c r="C18" s="186"/>
      <c r="D18" s="186"/>
      <c r="E18" s="173"/>
    </row>
    <row r="19" spans="1:6" s="165" customFormat="1" ht="13.8" x14ac:dyDescent="0.3">
      <c r="A19" s="169">
        <v>0.69791666666666663</v>
      </c>
      <c r="B19" s="198" t="s">
        <v>130</v>
      </c>
      <c r="C19" s="198"/>
      <c r="D19" s="198"/>
      <c r="E19" s="172" t="s">
        <v>125</v>
      </c>
    </row>
    <row r="20" spans="1:6" s="165" customFormat="1" ht="13.8" x14ac:dyDescent="0.3">
      <c r="A20" s="167" t="s">
        <v>97</v>
      </c>
      <c r="B20" s="198" t="s">
        <v>131</v>
      </c>
      <c r="C20" s="198"/>
      <c r="D20" s="198"/>
      <c r="E20" s="172" t="s">
        <v>126</v>
      </c>
    </row>
    <row r="21" spans="1:6" s="165" customFormat="1" ht="13.8" x14ac:dyDescent="0.3">
      <c r="A21" s="167" t="s">
        <v>98</v>
      </c>
      <c r="B21" s="198" t="s">
        <v>132</v>
      </c>
      <c r="C21" s="198"/>
      <c r="D21" s="198"/>
      <c r="E21" s="172" t="s">
        <v>127</v>
      </c>
    </row>
    <row r="22" spans="1:6" s="165" customFormat="1" ht="13.8" x14ac:dyDescent="0.3">
      <c r="A22" s="166" t="s">
        <v>90</v>
      </c>
      <c r="B22" s="186" t="s">
        <v>100</v>
      </c>
      <c r="C22" s="186"/>
      <c r="D22" s="186"/>
      <c r="E22" s="168"/>
    </row>
    <row r="23" spans="1:6" s="165" customFormat="1" ht="13.8" x14ac:dyDescent="0.3">
      <c r="A23" s="167" t="s">
        <v>101</v>
      </c>
      <c r="B23" s="198" t="s">
        <v>133</v>
      </c>
      <c r="C23" s="198"/>
      <c r="D23" s="198"/>
      <c r="E23" s="172" t="s">
        <v>161</v>
      </c>
    </row>
    <row r="24" spans="1:6" s="165" customFormat="1" ht="13.8" x14ac:dyDescent="0.3">
      <c r="A24" s="169">
        <v>0.70486111111111116</v>
      </c>
      <c r="B24" s="198" t="s">
        <v>134</v>
      </c>
      <c r="C24" s="198"/>
      <c r="D24" s="198"/>
      <c r="E24" s="172" t="s">
        <v>158</v>
      </c>
    </row>
    <row r="25" spans="1:6" s="165" customFormat="1" ht="13.8" x14ac:dyDescent="0.3">
      <c r="A25" s="169">
        <v>0.74305555555555547</v>
      </c>
      <c r="B25" s="198" t="s">
        <v>135</v>
      </c>
      <c r="C25" s="198"/>
      <c r="D25" s="198"/>
      <c r="E25" s="172" t="s">
        <v>159</v>
      </c>
    </row>
    <row r="26" spans="1:6" s="165" customFormat="1" ht="13.8" x14ac:dyDescent="0.3">
      <c r="A26" s="169">
        <v>0.78125</v>
      </c>
      <c r="B26" s="198" t="s">
        <v>136</v>
      </c>
      <c r="C26" s="198"/>
      <c r="D26" s="198"/>
      <c r="E26" s="172" t="s">
        <v>160</v>
      </c>
      <c r="F26" s="165" t="s">
        <v>211</v>
      </c>
    </row>
    <row r="27" spans="1:6" s="165" customFormat="1" ht="13.8" x14ac:dyDescent="0.3">
      <c r="A27" s="203" t="s">
        <v>102</v>
      </c>
      <c r="B27" s="203"/>
      <c r="C27" s="203"/>
      <c r="D27" s="203"/>
      <c r="E27" s="203"/>
    </row>
    <row r="28" spans="1:6" s="165" customFormat="1" ht="13.8" x14ac:dyDescent="0.3">
      <c r="A28" s="166" t="s">
        <v>90</v>
      </c>
      <c r="B28" s="186" t="s">
        <v>103</v>
      </c>
      <c r="C28" s="186"/>
      <c r="D28" s="186"/>
      <c r="E28" s="173"/>
    </row>
    <row r="29" spans="1:6" s="165" customFormat="1" ht="13.8" x14ac:dyDescent="0.3">
      <c r="A29" s="169">
        <v>0.69791666666666663</v>
      </c>
      <c r="B29" s="198" t="s">
        <v>137</v>
      </c>
      <c r="C29" s="198"/>
      <c r="D29" s="198"/>
      <c r="E29" s="172" t="s">
        <v>162</v>
      </c>
    </row>
    <row r="30" spans="1:6" s="165" customFormat="1" ht="13.8" x14ac:dyDescent="0.3">
      <c r="A30" s="167" t="s">
        <v>97</v>
      </c>
      <c r="B30" s="198" t="s">
        <v>138</v>
      </c>
      <c r="C30" s="198"/>
      <c r="D30" s="198"/>
      <c r="E30" s="172" t="s">
        <v>164</v>
      </c>
    </row>
    <row r="31" spans="1:6" s="165" customFormat="1" ht="13.8" x14ac:dyDescent="0.3">
      <c r="A31" s="167" t="s">
        <v>98</v>
      </c>
      <c r="B31" s="198" t="s">
        <v>163</v>
      </c>
      <c r="C31" s="198"/>
      <c r="D31" s="198"/>
      <c r="E31" s="172" t="s">
        <v>165</v>
      </c>
    </row>
    <row r="32" spans="1:6" s="165" customFormat="1" ht="13.8" x14ac:dyDescent="0.3">
      <c r="A32" s="166" t="s">
        <v>90</v>
      </c>
      <c r="B32" s="186" t="s">
        <v>104</v>
      </c>
      <c r="C32" s="186"/>
      <c r="D32" s="186"/>
      <c r="E32" s="173"/>
    </row>
    <row r="33" spans="1:6" s="165" customFormat="1" ht="13.8" x14ac:dyDescent="0.3">
      <c r="A33" s="169">
        <v>0.69791666666666663</v>
      </c>
      <c r="B33" s="183" t="s">
        <v>139</v>
      </c>
      <c r="C33" s="184"/>
      <c r="D33" s="185"/>
      <c r="E33" s="172" t="s">
        <v>173</v>
      </c>
    </row>
    <row r="34" spans="1:6" s="165" customFormat="1" ht="13.8" x14ac:dyDescent="0.3">
      <c r="A34" s="167" t="s">
        <v>97</v>
      </c>
      <c r="B34" s="183" t="s">
        <v>140</v>
      </c>
      <c r="C34" s="184"/>
      <c r="D34" s="185"/>
      <c r="E34" s="172" t="s">
        <v>174</v>
      </c>
    </row>
    <row r="35" spans="1:6" s="165" customFormat="1" ht="13.8" x14ac:dyDescent="0.3">
      <c r="A35" s="167" t="s">
        <v>98</v>
      </c>
      <c r="B35" s="183" t="s">
        <v>141</v>
      </c>
      <c r="C35" s="184"/>
      <c r="D35" s="185"/>
      <c r="E35" s="172" t="s">
        <v>175</v>
      </c>
    </row>
    <row r="36" spans="1:6" s="165" customFormat="1" ht="13.8" x14ac:dyDescent="0.3">
      <c r="A36" s="170" t="s">
        <v>90</v>
      </c>
      <c r="B36" s="193" t="s">
        <v>105</v>
      </c>
      <c r="C36" s="194"/>
      <c r="D36" s="195"/>
      <c r="E36" s="173"/>
    </row>
    <row r="37" spans="1:6" s="165" customFormat="1" ht="13.8" x14ac:dyDescent="0.3">
      <c r="A37" s="167" t="s">
        <v>101</v>
      </c>
      <c r="B37" s="183" t="s">
        <v>142</v>
      </c>
      <c r="C37" s="184"/>
      <c r="D37" s="185"/>
      <c r="E37" s="172" t="s">
        <v>198</v>
      </c>
    </row>
    <row r="38" spans="1:6" s="165" customFormat="1" ht="13.8" x14ac:dyDescent="0.3">
      <c r="A38" s="169">
        <v>0.70486111111111116</v>
      </c>
      <c r="B38" s="183" t="s">
        <v>143</v>
      </c>
      <c r="C38" s="184"/>
      <c r="D38" s="185"/>
      <c r="E38" s="172" t="s">
        <v>199</v>
      </c>
    </row>
    <row r="39" spans="1:6" s="165" customFormat="1" ht="13.8" x14ac:dyDescent="0.3">
      <c r="A39" s="169">
        <v>0.74305555555555547</v>
      </c>
      <c r="B39" s="183" t="s">
        <v>144</v>
      </c>
      <c r="C39" s="184"/>
      <c r="D39" s="185"/>
      <c r="E39" s="172" t="s">
        <v>200</v>
      </c>
    </row>
    <row r="40" spans="1:6" s="165" customFormat="1" ht="13.8" x14ac:dyDescent="0.3">
      <c r="A40" s="169">
        <v>0.78125</v>
      </c>
      <c r="B40" s="183" t="s">
        <v>201</v>
      </c>
      <c r="C40" s="184"/>
      <c r="D40" s="185"/>
      <c r="E40" s="172" t="s">
        <v>202</v>
      </c>
    </row>
    <row r="41" spans="1:6" s="165" customFormat="1" ht="13.8" x14ac:dyDescent="0.3">
      <c r="A41" s="170" t="s">
        <v>90</v>
      </c>
      <c r="B41" s="193" t="s">
        <v>106</v>
      </c>
      <c r="C41" s="194"/>
      <c r="D41" s="195"/>
      <c r="E41" s="173"/>
    </row>
    <row r="42" spans="1:6" s="165" customFormat="1" ht="13.8" x14ac:dyDescent="0.3">
      <c r="A42" s="169">
        <v>0.69791666666666663</v>
      </c>
      <c r="B42" s="183" t="s">
        <v>145</v>
      </c>
      <c r="C42" s="184"/>
      <c r="D42" s="185"/>
      <c r="E42" s="172" t="s">
        <v>173</v>
      </c>
    </row>
    <row r="43" spans="1:6" s="165" customFormat="1" ht="13.8" x14ac:dyDescent="0.3">
      <c r="A43" s="167" t="s">
        <v>97</v>
      </c>
      <c r="B43" s="183" t="s">
        <v>146</v>
      </c>
      <c r="C43" s="184"/>
      <c r="D43" s="185"/>
      <c r="E43" s="172" t="s">
        <v>203</v>
      </c>
    </row>
    <row r="44" spans="1:6" s="165" customFormat="1" ht="13.8" x14ac:dyDescent="0.3">
      <c r="A44" s="167" t="s">
        <v>98</v>
      </c>
      <c r="B44" s="183" t="s">
        <v>147</v>
      </c>
      <c r="C44" s="184"/>
      <c r="D44" s="185"/>
      <c r="E44" s="172" t="s">
        <v>204</v>
      </c>
    </row>
    <row r="45" spans="1:6" s="165" customFormat="1" ht="13.8" x14ac:dyDescent="0.3">
      <c r="A45" s="170" t="s">
        <v>90</v>
      </c>
      <c r="B45" s="193" t="s">
        <v>107</v>
      </c>
      <c r="C45" s="194"/>
      <c r="D45" s="195"/>
      <c r="E45" s="173"/>
    </row>
    <row r="46" spans="1:6" s="165" customFormat="1" ht="13.8" x14ac:dyDescent="0.3">
      <c r="A46" s="169">
        <v>0.69791666666666663</v>
      </c>
      <c r="B46" s="183" t="s">
        <v>148</v>
      </c>
      <c r="C46" s="184"/>
      <c r="D46" s="185"/>
      <c r="E46" s="172" t="s">
        <v>173</v>
      </c>
    </row>
    <row r="47" spans="1:6" s="165" customFormat="1" ht="13.8" x14ac:dyDescent="0.3">
      <c r="A47" s="167" t="s">
        <v>97</v>
      </c>
      <c r="B47" s="183" t="s">
        <v>149</v>
      </c>
      <c r="C47" s="184"/>
      <c r="D47" s="185"/>
      <c r="E47" s="172" t="s">
        <v>198</v>
      </c>
      <c r="F47" s="165" t="s">
        <v>205</v>
      </c>
    </row>
    <row r="48" spans="1:6" s="165" customFormat="1" ht="13.8" x14ac:dyDescent="0.3">
      <c r="A48" s="167" t="s">
        <v>98</v>
      </c>
      <c r="B48" s="183" t="s">
        <v>150</v>
      </c>
      <c r="C48" s="184"/>
      <c r="D48" s="185"/>
      <c r="E48" s="172" t="s">
        <v>173</v>
      </c>
    </row>
    <row r="49" spans="1:6" s="165" customFormat="1" ht="13.8" x14ac:dyDescent="0.3">
      <c r="A49" s="170" t="s">
        <v>90</v>
      </c>
      <c r="B49" s="193" t="s">
        <v>108</v>
      </c>
      <c r="C49" s="194"/>
      <c r="D49" s="195"/>
      <c r="E49" s="173"/>
    </row>
    <row r="50" spans="1:6" s="165" customFormat="1" ht="13.8" x14ac:dyDescent="0.3">
      <c r="A50" s="169">
        <v>0.69791666666666663</v>
      </c>
      <c r="B50" s="196" t="s">
        <v>176</v>
      </c>
      <c r="C50" s="196"/>
      <c r="D50" s="196"/>
      <c r="E50" s="172" t="s">
        <v>206</v>
      </c>
    </row>
    <row r="51" spans="1:6" s="165" customFormat="1" ht="13.8" x14ac:dyDescent="0.3">
      <c r="A51" s="167" t="s">
        <v>97</v>
      </c>
      <c r="B51" s="196" t="s">
        <v>177</v>
      </c>
      <c r="C51" s="196"/>
      <c r="D51" s="196"/>
      <c r="E51" s="172" t="s">
        <v>198</v>
      </c>
    </row>
    <row r="52" spans="1:6" s="165" customFormat="1" ht="13.8" x14ac:dyDescent="0.3">
      <c r="A52" s="167" t="s">
        <v>98</v>
      </c>
      <c r="B52" s="196" t="s">
        <v>178</v>
      </c>
      <c r="C52" s="196"/>
      <c r="D52" s="196"/>
      <c r="E52" s="172" t="s">
        <v>162</v>
      </c>
    </row>
    <row r="53" spans="1:6" s="165" customFormat="1" ht="13.8" x14ac:dyDescent="0.3">
      <c r="A53" s="170" t="s">
        <v>90</v>
      </c>
      <c r="B53" s="193" t="s">
        <v>151</v>
      </c>
      <c r="C53" s="194"/>
      <c r="D53" s="195"/>
      <c r="E53" s="173"/>
    </row>
    <row r="54" spans="1:6" s="165" customFormat="1" ht="14.4" customHeight="1" x14ac:dyDescent="0.3">
      <c r="A54" s="167" t="s">
        <v>97</v>
      </c>
      <c r="B54" s="198" t="s">
        <v>179</v>
      </c>
      <c r="C54" s="198"/>
      <c r="D54" s="198"/>
      <c r="E54" s="172" t="s">
        <v>207</v>
      </c>
      <c r="F54" s="165" t="s">
        <v>211</v>
      </c>
    </row>
    <row r="55" spans="1:6" s="165" customFormat="1" ht="14.4" customHeight="1" x14ac:dyDescent="0.3">
      <c r="A55" s="167" t="s">
        <v>98</v>
      </c>
      <c r="B55" s="198" t="s">
        <v>180</v>
      </c>
      <c r="C55" s="198"/>
      <c r="D55" s="198"/>
      <c r="E55" s="172" t="s">
        <v>161</v>
      </c>
    </row>
    <row r="56" spans="1:6" s="165" customFormat="1" ht="13.8" x14ac:dyDescent="0.3">
      <c r="A56" s="170" t="s">
        <v>90</v>
      </c>
      <c r="B56" s="204" t="s">
        <v>109</v>
      </c>
      <c r="C56" s="205"/>
      <c r="D56" s="206"/>
      <c r="E56" s="173"/>
    </row>
    <row r="57" spans="1:6" s="165" customFormat="1" ht="14.4" customHeight="1" x14ac:dyDescent="0.3">
      <c r="A57" s="167" t="s">
        <v>101</v>
      </c>
      <c r="B57" s="183" t="s">
        <v>181</v>
      </c>
      <c r="C57" s="184"/>
      <c r="D57" s="185"/>
      <c r="E57" s="172" t="s">
        <v>209</v>
      </c>
    </row>
    <row r="58" spans="1:6" s="165" customFormat="1" ht="14.4" customHeight="1" x14ac:dyDescent="0.3">
      <c r="A58" s="169">
        <v>0.70486111111111116</v>
      </c>
      <c r="B58" s="183" t="s">
        <v>182</v>
      </c>
      <c r="C58" s="184"/>
      <c r="D58" s="185"/>
      <c r="E58" s="172" t="s">
        <v>160</v>
      </c>
      <c r="F58" s="165" t="s">
        <v>210</v>
      </c>
    </row>
    <row r="59" spans="1:6" s="165" customFormat="1" ht="14.4" customHeight="1" x14ac:dyDescent="0.3">
      <c r="A59" s="169">
        <v>0.74305555555555547</v>
      </c>
      <c r="B59" s="183" t="s">
        <v>183</v>
      </c>
      <c r="C59" s="184"/>
      <c r="D59" s="185"/>
      <c r="E59" s="172" t="s">
        <v>202</v>
      </c>
    </row>
    <row r="60" spans="1:6" s="165" customFormat="1" ht="14.4" customHeight="1" x14ac:dyDescent="0.3">
      <c r="A60" s="169">
        <v>0.78125</v>
      </c>
      <c r="B60" s="183" t="s">
        <v>184</v>
      </c>
      <c r="C60" s="184"/>
      <c r="D60" s="185"/>
      <c r="E60" s="172" t="s">
        <v>214</v>
      </c>
    </row>
    <row r="61" spans="1:6" s="165" customFormat="1" ht="13.8" x14ac:dyDescent="0.3">
      <c r="A61" s="170" t="s">
        <v>90</v>
      </c>
      <c r="B61" s="187" t="s">
        <v>110</v>
      </c>
      <c r="C61" s="188"/>
      <c r="D61" s="189"/>
      <c r="E61" s="173"/>
    </row>
    <row r="62" spans="1:6" s="165" customFormat="1" ht="14.4" customHeight="1" x14ac:dyDescent="0.3">
      <c r="A62" s="169">
        <v>0.69791666666666663</v>
      </c>
      <c r="B62" s="183" t="s">
        <v>185</v>
      </c>
      <c r="C62" s="184"/>
      <c r="D62" s="185"/>
      <c r="E62" s="172" t="s">
        <v>212</v>
      </c>
    </row>
    <row r="63" spans="1:6" s="165" customFormat="1" ht="14.4" customHeight="1" x14ac:dyDescent="0.3">
      <c r="A63" s="167" t="s">
        <v>97</v>
      </c>
      <c r="B63" s="183" t="s">
        <v>186</v>
      </c>
      <c r="C63" s="184"/>
      <c r="D63" s="185"/>
      <c r="E63" s="172" t="s">
        <v>165</v>
      </c>
    </row>
    <row r="64" spans="1:6" s="165" customFormat="1" ht="14.4" customHeight="1" x14ac:dyDescent="0.3">
      <c r="A64" s="167" t="s">
        <v>98</v>
      </c>
      <c r="B64" s="183" t="s">
        <v>187</v>
      </c>
      <c r="C64" s="184"/>
      <c r="D64" s="185"/>
      <c r="E64" s="172" t="s">
        <v>213</v>
      </c>
    </row>
    <row r="65" spans="1:5" s="165" customFormat="1" ht="13.8" x14ac:dyDescent="0.3">
      <c r="A65" s="175" t="s">
        <v>90</v>
      </c>
      <c r="B65" s="187" t="s">
        <v>111</v>
      </c>
      <c r="C65" s="188"/>
      <c r="D65" s="189"/>
      <c r="E65" s="176"/>
    </row>
    <row r="66" spans="1:5" s="165" customFormat="1" ht="14.4" customHeight="1" x14ac:dyDescent="0.3">
      <c r="A66" s="169">
        <v>0.69791666666666663</v>
      </c>
      <c r="B66" s="183" t="s">
        <v>188</v>
      </c>
      <c r="C66" s="184"/>
      <c r="D66" s="185"/>
      <c r="E66" s="172" t="s">
        <v>215</v>
      </c>
    </row>
    <row r="67" spans="1:5" s="165" customFormat="1" ht="14.4" customHeight="1" x14ac:dyDescent="0.3">
      <c r="A67" s="167" t="s">
        <v>97</v>
      </c>
      <c r="B67" s="183" t="s">
        <v>189</v>
      </c>
      <c r="C67" s="184"/>
      <c r="D67" s="185"/>
      <c r="E67" s="172" t="s">
        <v>200</v>
      </c>
    </row>
    <row r="68" spans="1:5" s="165" customFormat="1" ht="14.4" customHeight="1" x14ac:dyDescent="0.3">
      <c r="A68" s="167" t="s">
        <v>98</v>
      </c>
      <c r="B68" s="183" t="s">
        <v>190</v>
      </c>
      <c r="C68" s="184"/>
      <c r="D68" s="185"/>
      <c r="E68" s="172" t="s">
        <v>164</v>
      </c>
    </row>
    <row r="69" spans="1:5" s="165" customFormat="1" ht="13.8" x14ac:dyDescent="0.3">
      <c r="A69" s="170" t="s">
        <v>90</v>
      </c>
      <c r="B69" s="186" t="s">
        <v>112</v>
      </c>
      <c r="C69" s="186"/>
      <c r="D69" s="186"/>
      <c r="E69" s="173"/>
    </row>
    <row r="70" spans="1:5" s="165" customFormat="1" ht="14.4" customHeight="1" x14ac:dyDescent="0.3">
      <c r="A70" s="169">
        <v>0.74305555555555547</v>
      </c>
      <c r="B70" s="183" t="s">
        <v>191</v>
      </c>
      <c r="C70" s="184"/>
      <c r="D70" s="185"/>
      <c r="E70" s="172" t="s">
        <v>247</v>
      </c>
    </row>
    <row r="71" spans="1:5" s="165" customFormat="1" ht="14.4" customHeight="1" x14ac:dyDescent="0.3">
      <c r="A71" s="169">
        <v>0.78125</v>
      </c>
      <c r="B71" s="183" t="s">
        <v>192</v>
      </c>
      <c r="C71" s="184"/>
      <c r="D71" s="185"/>
      <c r="E71" s="172" t="s">
        <v>248</v>
      </c>
    </row>
    <row r="72" spans="1:5" s="165" customFormat="1" ht="13.8" x14ac:dyDescent="0.3">
      <c r="A72" s="170" t="s">
        <v>90</v>
      </c>
      <c r="B72" s="186" t="s">
        <v>113</v>
      </c>
      <c r="C72" s="186"/>
      <c r="D72" s="186"/>
      <c r="E72" s="173"/>
    </row>
    <row r="73" spans="1:5" s="165" customFormat="1" ht="14.4" customHeight="1" x14ac:dyDescent="0.3">
      <c r="A73" s="169">
        <v>0.71875</v>
      </c>
      <c r="B73" s="183" t="s">
        <v>193</v>
      </c>
      <c r="C73" s="184"/>
      <c r="D73" s="185"/>
      <c r="E73" s="172" t="s">
        <v>158</v>
      </c>
    </row>
    <row r="74" spans="1:5" s="165" customFormat="1" ht="14.4" customHeight="1" x14ac:dyDescent="0.3">
      <c r="A74" s="167" t="s">
        <v>98</v>
      </c>
      <c r="B74" s="183" t="s">
        <v>194</v>
      </c>
      <c r="C74" s="184"/>
      <c r="D74" s="185"/>
      <c r="E74" s="172" t="s">
        <v>249</v>
      </c>
    </row>
    <row r="75" spans="1:5" s="165" customFormat="1" ht="13.8" x14ac:dyDescent="0.3">
      <c r="A75" s="170" t="s">
        <v>90</v>
      </c>
      <c r="B75" s="186" t="s">
        <v>115</v>
      </c>
      <c r="C75" s="186"/>
      <c r="D75" s="186"/>
      <c r="E75" s="173"/>
    </row>
    <row r="76" spans="1:5" s="165" customFormat="1" ht="14.4" customHeight="1" x14ac:dyDescent="0.3">
      <c r="A76" s="169">
        <v>0.69791666666666663</v>
      </c>
      <c r="B76" s="183" t="s">
        <v>195</v>
      </c>
      <c r="C76" s="184"/>
      <c r="D76" s="185"/>
      <c r="E76" s="172" t="s">
        <v>125</v>
      </c>
    </row>
    <row r="77" spans="1:5" s="165" customFormat="1" ht="14.4" customHeight="1" x14ac:dyDescent="0.3">
      <c r="A77" s="167" t="s">
        <v>97</v>
      </c>
      <c r="B77" s="183" t="s">
        <v>196</v>
      </c>
      <c r="C77" s="184"/>
      <c r="D77" s="185"/>
      <c r="E77" s="172" t="s">
        <v>173</v>
      </c>
    </row>
    <row r="78" spans="1:5" s="165" customFormat="1" ht="14.4" customHeight="1" x14ac:dyDescent="0.3">
      <c r="A78" s="167" t="s">
        <v>98</v>
      </c>
      <c r="B78" s="183" t="s">
        <v>197</v>
      </c>
      <c r="C78" s="184"/>
      <c r="D78" s="185"/>
      <c r="E78" s="172" t="s">
        <v>251</v>
      </c>
    </row>
    <row r="79" spans="1:5" s="165" customFormat="1" ht="13.8" x14ac:dyDescent="0.3">
      <c r="A79" s="207" t="s">
        <v>114</v>
      </c>
      <c r="B79" s="208"/>
      <c r="C79" s="208"/>
      <c r="D79" s="208"/>
      <c r="E79" s="209"/>
    </row>
    <row r="80" spans="1:5" s="165" customFormat="1" ht="13.8" x14ac:dyDescent="0.3">
      <c r="A80" s="170" t="s">
        <v>90</v>
      </c>
      <c r="B80" s="193" t="s">
        <v>116</v>
      </c>
      <c r="C80" s="194"/>
      <c r="D80" s="195"/>
      <c r="E80" s="173"/>
    </row>
    <row r="81" spans="1:6" s="165" customFormat="1" ht="13.8" x14ac:dyDescent="0.3">
      <c r="A81" s="167" t="s">
        <v>101</v>
      </c>
      <c r="B81" s="183" t="s">
        <v>217</v>
      </c>
      <c r="C81" s="184"/>
      <c r="D81" s="185"/>
      <c r="E81" s="172" t="s">
        <v>199</v>
      </c>
    </row>
    <row r="82" spans="1:6" s="165" customFormat="1" ht="13.8" x14ac:dyDescent="0.3">
      <c r="A82" s="169">
        <v>0.70486111111111116</v>
      </c>
      <c r="B82" s="183" t="s">
        <v>218</v>
      </c>
      <c r="C82" s="184"/>
      <c r="D82" s="185"/>
      <c r="E82" s="172" t="s">
        <v>198</v>
      </c>
    </row>
    <row r="83" spans="1:6" s="165" customFormat="1" ht="13.8" x14ac:dyDescent="0.3">
      <c r="A83" s="169">
        <v>0.74305555555555547</v>
      </c>
      <c r="B83" s="183" t="s">
        <v>219</v>
      </c>
      <c r="C83" s="184"/>
      <c r="D83" s="185"/>
      <c r="E83" s="172" t="s">
        <v>206</v>
      </c>
    </row>
    <row r="84" spans="1:6" s="165" customFormat="1" ht="13.8" x14ac:dyDescent="0.3">
      <c r="A84" s="170" t="s">
        <v>90</v>
      </c>
      <c r="B84" s="193" t="s">
        <v>117</v>
      </c>
      <c r="C84" s="194"/>
      <c r="D84" s="195"/>
      <c r="E84" s="173"/>
    </row>
    <row r="85" spans="1:6" s="165" customFormat="1" ht="13.8" x14ac:dyDescent="0.3">
      <c r="A85" s="169">
        <v>0.69791666666666663</v>
      </c>
      <c r="B85" s="183" t="s">
        <v>221</v>
      </c>
      <c r="C85" s="184"/>
      <c r="D85" s="185"/>
      <c r="E85" s="172" t="s">
        <v>215</v>
      </c>
    </row>
    <row r="86" spans="1:6" s="165" customFormat="1" ht="13.8" x14ac:dyDescent="0.3">
      <c r="A86" s="169" t="s">
        <v>97</v>
      </c>
      <c r="B86" s="196" t="s">
        <v>222</v>
      </c>
      <c r="C86" s="196"/>
      <c r="D86" s="196"/>
      <c r="E86" s="172" t="s">
        <v>252</v>
      </c>
    </row>
    <row r="87" spans="1:6" s="165" customFormat="1" ht="13.8" x14ac:dyDescent="0.3">
      <c r="A87" s="167" t="s">
        <v>98</v>
      </c>
      <c r="B87" s="183" t="s">
        <v>223</v>
      </c>
      <c r="C87" s="184"/>
      <c r="D87" s="185"/>
      <c r="E87" s="172" t="s">
        <v>248</v>
      </c>
    </row>
    <row r="88" spans="1:6" s="165" customFormat="1" ht="13.8" x14ac:dyDescent="0.3">
      <c r="A88" s="170" t="s">
        <v>90</v>
      </c>
      <c r="B88" s="193" t="s">
        <v>154</v>
      </c>
      <c r="C88" s="194"/>
      <c r="D88" s="195"/>
      <c r="E88" s="173"/>
    </row>
    <row r="89" spans="1:6" s="165" customFormat="1" ht="13.8" x14ac:dyDescent="0.3">
      <c r="A89" s="169">
        <v>0.69791666666666663</v>
      </c>
      <c r="B89" s="183" t="s">
        <v>224</v>
      </c>
      <c r="C89" s="184"/>
      <c r="D89" s="185"/>
      <c r="E89" s="172" t="s">
        <v>160</v>
      </c>
      <c r="F89" s="165" t="s">
        <v>253</v>
      </c>
    </row>
    <row r="90" spans="1:6" s="165" customFormat="1" ht="28.2" customHeight="1" x14ac:dyDescent="0.3">
      <c r="A90" s="167" t="s">
        <v>97</v>
      </c>
      <c r="B90" s="190" t="s">
        <v>225</v>
      </c>
      <c r="C90" s="191"/>
      <c r="D90" s="192"/>
      <c r="E90" s="172" t="s">
        <v>213</v>
      </c>
    </row>
    <row r="91" spans="1:6" s="165" customFormat="1" ht="13.8" x14ac:dyDescent="0.3">
      <c r="A91" s="167" t="s">
        <v>98</v>
      </c>
      <c r="B91" s="183" t="s">
        <v>226</v>
      </c>
      <c r="C91" s="184"/>
      <c r="D91" s="185"/>
      <c r="E91" s="172" t="s">
        <v>127</v>
      </c>
    </row>
    <row r="92" spans="1:6" s="165" customFormat="1" ht="13.8" x14ac:dyDescent="0.3">
      <c r="A92" s="170" t="s">
        <v>90</v>
      </c>
      <c r="B92" s="193" t="s">
        <v>118</v>
      </c>
      <c r="C92" s="194"/>
      <c r="D92" s="195"/>
      <c r="E92" s="173"/>
    </row>
    <row r="93" spans="1:6" s="165" customFormat="1" ht="13.8" x14ac:dyDescent="0.3">
      <c r="A93" s="167" t="s">
        <v>101</v>
      </c>
      <c r="B93" s="196" t="s">
        <v>227</v>
      </c>
      <c r="C93" s="196"/>
      <c r="D93" s="196"/>
      <c r="E93" s="172" t="s">
        <v>127</v>
      </c>
    </row>
    <row r="94" spans="1:6" s="165" customFormat="1" ht="13.8" x14ac:dyDescent="0.3">
      <c r="A94" s="169">
        <v>0.70486111111111116</v>
      </c>
      <c r="B94" s="196" t="s">
        <v>228</v>
      </c>
      <c r="C94" s="196"/>
      <c r="D94" s="196"/>
      <c r="E94" s="172" t="s">
        <v>160</v>
      </c>
      <c r="F94" s="165" t="s">
        <v>210</v>
      </c>
    </row>
    <row r="95" spans="1:6" s="165" customFormat="1" ht="13.8" x14ac:dyDescent="0.3">
      <c r="A95" s="169">
        <v>0.74305555555555547</v>
      </c>
      <c r="B95" s="196" t="s">
        <v>229</v>
      </c>
      <c r="C95" s="196"/>
      <c r="D95" s="196"/>
      <c r="E95" s="172" t="s">
        <v>173</v>
      </c>
    </row>
    <row r="96" spans="1:6" s="165" customFormat="1" ht="13.8" x14ac:dyDescent="0.3">
      <c r="A96" s="169">
        <v>0.78125</v>
      </c>
      <c r="B96" s="196" t="s">
        <v>230</v>
      </c>
      <c r="C96" s="196"/>
      <c r="D96" s="196"/>
      <c r="E96" s="172" t="s">
        <v>213</v>
      </c>
    </row>
    <row r="97" spans="1:6" s="165" customFormat="1" ht="13.8" x14ac:dyDescent="0.3">
      <c r="A97" s="170" t="s">
        <v>90</v>
      </c>
      <c r="B97" s="193" t="s">
        <v>119</v>
      </c>
      <c r="C97" s="194"/>
      <c r="D97" s="195"/>
      <c r="E97" s="173"/>
    </row>
    <row r="98" spans="1:6" s="165" customFormat="1" ht="13.8" x14ac:dyDescent="0.3">
      <c r="A98" s="169">
        <v>0.69791666666666663</v>
      </c>
      <c r="B98" s="196" t="s">
        <v>231</v>
      </c>
      <c r="C98" s="196"/>
      <c r="D98" s="196"/>
      <c r="E98" s="172" t="s">
        <v>207</v>
      </c>
      <c r="F98" s="165" t="s">
        <v>255</v>
      </c>
    </row>
    <row r="99" spans="1:6" s="165" customFormat="1" ht="13.8" x14ac:dyDescent="0.3">
      <c r="A99" s="167" t="s">
        <v>97</v>
      </c>
      <c r="B99" s="196" t="s">
        <v>232</v>
      </c>
      <c r="C99" s="196"/>
      <c r="D99" s="196"/>
      <c r="E99" s="172" t="s">
        <v>213</v>
      </c>
    </row>
    <row r="100" spans="1:6" s="165" customFormat="1" ht="14.4" customHeight="1" x14ac:dyDescent="0.3">
      <c r="A100" s="167" t="s">
        <v>98</v>
      </c>
      <c r="B100" s="196" t="s">
        <v>233</v>
      </c>
      <c r="C100" s="196"/>
      <c r="D100" s="196"/>
      <c r="E100" s="172" t="s">
        <v>215</v>
      </c>
    </row>
    <row r="101" spans="1:6" s="165" customFormat="1" ht="13.8" x14ac:dyDescent="0.3">
      <c r="A101" s="170" t="s">
        <v>90</v>
      </c>
      <c r="B101" s="193" t="s">
        <v>153</v>
      </c>
      <c r="C101" s="194"/>
      <c r="D101" s="195"/>
      <c r="E101" s="173"/>
    </row>
    <row r="102" spans="1:6" s="165" customFormat="1" ht="13.8" x14ac:dyDescent="0.3">
      <c r="A102" s="169">
        <v>0.69791666666666663</v>
      </c>
      <c r="B102" s="196" t="s">
        <v>262</v>
      </c>
      <c r="C102" s="196"/>
      <c r="D102" s="196"/>
      <c r="E102" s="172" t="s">
        <v>160</v>
      </c>
      <c r="F102" s="165" t="s">
        <v>263</v>
      </c>
    </row>
    <row r="103" spans="1:6" s="165" customFormat="1" ht="13.8" x14ac:dyDescent="0.3">
      <c r="A103" s="167" t="s">
        <v>97</v>
      </c>
      <c r="B103" s="196" t="s">
        <v>241</v>
      </c>
      <c r="C103" s="196"/>
      <c r="D103" s="196"/>
      <c r="E103" s="172" t="s">
        <v>257</v>
      </c>
    </row>
    <row r="104" spans="1:6" s="165" customFormat="1" ht="13.8" x14ac:dyDescent="0.3">
      <c r="A104" s="167" t="s">
        <v>98</v>
      </c>
      <c r="B104" s="196" t="s">
        <v>242</v>
      </c>
      <c r="C104" s="196"/>
      <c r="D104" s="196"/>
      <c r="E104" s="172" t="s">
        <v>258</v>
      </c>
    </row>
    <row r="105" spans="1:6" s="165" customFormat="1" ht="13.8" x14ac:dyDescent="0.3">
      <c r="A105" s="170" t="s">
        <v>90</v>
      </c>
      <c r="B105" s="193" t="s">
        <v>120</v>
      </c>
      <c r="C105" s="194"/>
      <c r="D105" s="195"/>
      <c r="E105" s="173"/>
    </row>
    <row r="106" spans="1:6" s="165" customFormat="1" ht="13.8" x14ac:dyDescent="0.3">
      <c r="A106" s="167" t="s">
        <v>101</v>
      </c>
      <c r="B106" s="196" t="s">
        <v>238</v>
      </c>
      <c r="C106" s="196"/>
      <c r="D106" s="196"/>
      <c r="E106" s="172" t="s">
        <v>164</v>
      </c>
    </row>
    <row r="107" spans="1:6" s="165" customFormat="1" ht="13.8" x14ac:dyDescent="0.3">
      <c r="A107" s="169">
        <v>0.70486111111111116</v>
      </c>
      <c r="B107" s="183" t="s">
        <v>220</v>
      </c>
      <c r="C107" s="184"/>
      <c r="D107" s="185"/>
      <c r="E107" s="172" t="s">
        <v>123</v>
      </c>
    </row>
    <row r="108" spans="1:6" s="165" customFormat="1" ht="13.8" x14ac:dyDescent="0.3">
      <c r="A108" s="169">
        <v>0.74305555555555547</v>
      </c>
      <c r="B108" s="196" t="s">
        <v>240</v>
      </c>
      <c r="C108" s="196"/>
      <c r="D108" s="196"/>
      <c r="E108" s="172" t="s">
        <v>173</v>
      </c>
    </row>
    <row r="109" spans="1:6" s="165" customFormat="1" ht="13.8" x14ac:dyDescent="0.3">
      <c r="A109" s="169">
        <v>0.78125</v>
      </c>
      <c r="B109" s="196" t="s">
        <v>239</v>
      </c>
      <c r="C109" s="196"/>
      <c r="D109" s="196"/>
      <c r="E109" s="172" t="s">
        <v>206</v>
      </c>
    </row>
    <row r="110" spans="1:6" s="165" customFormat="1" ht="13.8" x14ac:dyDescent="0.3">
      <c r="A110" s="170" t="s">
        <v>90</v>
      </c>
      <c r="B110" s="193" t="s">
        <v>121</v>
      </c>
      <c r="C110" s="194"/>
      <c r="D110" s="195"/>
      <c r="E110" s="173"/>
    </row>
    <row r="111" spans="1:6" s="165" customFormat="1" ht="13.8" x14ac:dyDescent="0.3">
      <c r="A111" s="169">
        <v>0.69791666666666663</v>
      </c>
      <c r="B111" s="196" t="s">
        <v>236</v>
      </c>
      <c r="C111" s="196"/>
      <c r="D111" s="196"/>
      <c r="E111" s="172" t="s">
        <v>207</v>
      </c>
      <c r="F111" s="165" t="s">
        <v>272</v>
      </c>
    </row>
    <row r="112" spans="1:6" s="165" customFormat="1" ht="13.8" x14ac:dyDescent="0.3">
      <c r="A112" s="167" t="s">
        <v>97</v>
      </c>
      <c r="B112" s="196" t="s">
        <v>237</v>
      </c>
      <c r="C112" s="196"/>
      <c r="D112" s="196"/>
      <c r="E112" s="172" t="s">
        <v>273</v>
      </c>
    </row>
    <row r="113" spans="1:6" s="165" customFormat="1" ht="13.8" x14ac:dyDescent="0.3">
      <c r="A113" s="170" t="s">
        <v>90</v>
      </c>
      <c r="B113" s="193" t="s">
        <v>152</v>
      </c>
      <c r="C113" s="194"/>
      <c r="D113" s="195"/>
      <c r="E113" s="173"/>
    </row>
    <row r="114" spans="1:6" s="165" customFormat="1" ht="13.8" x14ac:dyDescent="0.3">
      <c r="A114" s="169">
        <v>0.69791666666666663</v>
      </c>
      <c r="B114" s="196" t="s">
        <v>234</v>
      </c>
      <c r="C114" s="196"/>
      <c r="D114" s="196"/>
      <c r="E114" s="172" t="s">
        <v>162</v>
      </c>
    </row>
    <row r="115" spans="1:6" s="165" customFormat="1" ht="13.8" x14ac:dyDescent="0.3">
      <c r="A115" s="167" t="s">
        <v>97</v>
      </c>
      <c r="B115" s="196" t="s">
        <v>235</v>
      </c>
      <c r="C115" s="196"/>
      <c r="D115" s="196"/>
      <c r="E115" s="172" t="s">
        <v>274</v>
      </c>
    </row>
    <row r="116" spans="1:6" s="165" customFormat="1" ht="13.8" x14ac:dyDescent="0.3">
      <c r="A116" s="170" t="s">
        <v>90</v>
      </c>
      <c r="B116" s="193" t="s">
        <v>122</v>
      </c>
      <c r="C116" s="194"/>
      <c r="D116" s="195"/>
      <c r="E116" s="173"/>
    </row>
    <row r="117" spans="1:6" s="165" customFormat="1" ht="27.6" customHeight="1" x14ac:dyDescent="0.3">
      <c r="A117" s="167" t="s">
        <v>101</v>
      </c>
      <c r="B117" s="212" t="s">
        <v>266</v>
      </c>
      <c r="C117" s="212"/>
      <c r="D117" s="212"/>
      <c r="E117" s="172" t="s">
        <v>285</v>
      </c>
    </row>
    <row r="118" spans="1:6" s="165" customFormat="1" ht="13.8" x14ac:dyDescent="0.3">
      <c r="A118" s="169">
        <v>0.70486111111111116</v>
      </c>
      <c r="B118" s="196" t="s">
        <v>267</v>
      </c>
      <c r="C118" s="196"/>
      <c r="D118" s="196"/>
      <c r="E118" s="172" t="s">
        <v>160</v>
      </c>
      <c r="F118" s="165" t="s">
        <v>275</v>
      </c>
    </row>
    <row r="119" spans="1:6" s="165" customFormat="1" ht="13.8" x14ac:dyDescent="0.3">
      <c r="A119" s="169">
        <v>0.74305555555555547</v>
      </c>
      <c r="B119" s="183" t="s">
        <v>268</v>
      </c>
      <c r="C119" s="184"/>
      <c r="D119" s="185"/>
      <c r="E119" s="172" t="s">
        <v>161</v>
      </c>
    </row>
    <row r="120" spans="1:6" s="165" customFormat="1" ht="13.8" x14ac:dyDescent="0.3">
      <c r="A120" s="169">
        <v>0.78125</v>
      </c>
      <c r="B120" s="196" t="s">
        <v>265</v>
      </c>
      <c r="C120" s="196"/>
      <c r="D120" s="196"/>
      <c r="E120" s="172" t="s">
        <v>284</v>
      </c>
    </row>
    <row r="121" spans="1:6" s="165" customFormat="1" ht="13.8" x14ac:dyDescent="0.3">
      <c r="A121" s="170" t="s">
        <v>90</v>
      </c>
      <c r="B121" s="193" t="s">
        <v>246</v>
      </c>
      <c r="C121" s="194"/>
      <c r="D121" s="195"/>
      <c r="E121" s="173"/>
    </row>
    <row r="122" spans="1:6" s="165" customFormat="1" ht="13.8" x14ac:dyDescent="0.3">
      <c r="A122" s="169">
        <v>0.69791666666666663</v>
      </c>
      <c r="B122" s="210" t="s">
        <v>243</v>
      </c>
      <c r="C122" s="211"/>
      <c r="D122" s="211"/>
      <c r="E122" s="172" t="s">
        <v>282</v>
      </c>
    </row>
    <row r="123" spans="1:6" s="165" customFormat="1" ht="15.6" x14ac:dyDescent="0.3">
      <c r="A123" s="167" t="s">
        <v>97</v>
      </c>
      <c r="B123" s="196" t="s">
        <v>286</v>
      </c>
      <c r="C123" s="196"/>
      <c r="D123" s="196"/>
      <c r="E123" s="172" t="s">
        <v>123</v>
      </c>
      <c r="F123" s="177"/>
    </row>
    <row r="124" spans="1:6" s="165" customFormat="1" ht="13.8" x14ac:dyDescent="0.3">
      <c r="A124" s="170" t="s">
        <v>90</v>
      </c>
      <c r="B124" s="193" t="s">
        <v>245</v>
      </c>
      <c r="C124" s="194"/>
      <c r="D124" s="195"/>
      <c r="E124" s="173"/>
    </row>
    <row r="125" spans="1:6" s="165" customFormat="1" ht="13.8" x14ac:dyDescent="0.3">
      <c r="A125" s="169">
        <v>0.69791666666666663</v>
      </c>
      <c r="B125" s="196" t="s">
        <v>287</v>
      </c>
      <c r="C125" s="196"/>
      <c r="D125" s="196"/>
      <c r="E125" s="172" t="s">
        <v>291</v>
      </c>
    </row>
    <row r="126" spans="1:6" s="165" customFormat="1" ht="13.8" x14ac:dyDescent="0.3">
      <c r="A126" s="167" t="s">
        <v>97</v>
      </c>
      <c r="B126" s="212" t="s">
        <v>288</v>
      </c>
      <c r="C126" s="212"/>
      <c r="D126" s="212"/>
      <c r="E126" s="172" t="s">
        <v>292</v>
      </c>
    </row>
    <row r="127" spans="1:6" s="165" customFormat="1" ht="13.8" x14ac:dyDescent="0.3">
      <c r="A127" s="167" t="s">
        <v>98</v>
      </c>
      <c r="B127" s="180" t="s">
        <v>244</v>
      </c>
      <c r="C127" s="181"/>
      <c r="D127" s="182"/>
      <c r="E127" s="174"/>
    </row>
  </sheetData>
  <mergeCells count="119">
    <mergeCell ref="B122:D122"/>
    <mergeCell ref="B103:D103"/>
    <mergeCell ref="B104:D104"/>
    <mergeCell ref="B106:D106"/>
    <mergeCell ref="B109:D109"/>
    <mergeCell ref="B108:D108"/>
    <mergeCell ref="B111:D111"/>
    <mergeCell ref="B112:D112"/>
    <mergeCell ref="B114:D114"/>
    <mergeCell ref="B110:D110"/>
    <mergeCell ref="B117:D117"/>
    <mergeCell ref="B118:D118"/>
    <mergeCell ref="B119:D119"/>
    <mergeCell ref="B120:D120"/>
    <mergeCell ref="B107:D107"/>
    <mergeCell ref="B37:D37"/>
    <mergeCell ref="B38:D38"/>
    <mergeCell ref="B81:D81"/>
    <mergeCell ref="B82:D82"/>
    <mergeCell ref="B83:D83"/>
    <mergeCell ref="B85:D85"/>
    <mergeCell ref="B86:D86"/>
    <mergeCell ref="B87:D87"/>
    <mergeCell ref="B51:D51"/>
    <mergeCell ref="B75:D75"/>
    <mergeCell ref="B67:D67"/>
    <mergeCell ref="B55:D55"/>
    <mergeCell ref="B56:D56"/>
    <mergeCell ref="B84:D84"/>
    <mergeCell ref="B77:D77"/>
    <mergeCell ref="B78:D78"/>
    <mergeCell ref="B80:D80"/>
    <mergeCell ref="A79:E79"/>
    <mergeCell ref="B52:D52"/>
    <mergeCell ref="B57:D57"/>
    <mergeCell ref="B58:D58"/>
    <mergeCell ref="B59:D59"/>
    <mergeCell ref="B60:D60"/>
    <mergeCell ref="B62:D62"/>
    <mergeCell ref="B16:D16"/>
    <mergeCell ref="B17:D17"/>
    <mergeCell ref="B18:D18"/>
    <mergeCell ref="B23:D23"/>
    <mergeCell ref="B24:D24"/>
    <mergeCell ref="B33:D33"/>
    <mergeCell ref="B34:D34"/>
    <mergeCell ref="B35:D35"/>
    <mergeCell ref="B36:D36"/>
    <mergeCell ref="A1:E1"/>
    <mergeCell ref="A2:A3"/>
    <mergeCell ref="B2:C2"/>
    <mergeCell ref="D2:E2"/>
    <mergeCell ref="A13:E13"/>
    <mergeCell ref="B53:D53"/>
    <mergeCell ref="B54:D54"/>
    <mergeCell ref="B25:D25"/>
    <mergeCell ref="B26:D26"/>
    <mergeCell ref="B28:D28"/>
    <mergeCell ref="A27:E27"/>
    <mergeCell ref="B46:D46"/>
    <mergeCell ref="B47:D47"/>
    <mergeCell ref="B48:D48"/>
    <mergeCell ref="B43:D43"/>
    <mergeCell ref="B44:D44"/>
    <mergeCell ref="B39:D39"/>
    <mergeCell ref="B40:D40"/>
    <mergeCell ref="B41:D41"/>
    <mergeCell ref="B42:D42"/>
    <mergeCell ref="B19:D19"/>
    <mergeCell ref="B20:D20"/>
    <mergeCell ref="B21:D21"/>
    <mergeCell ref="B22:D22"/>
    <mergeCell ref="A14:E14"/>
    <mergeCell ref="B123:D123"/>
    <mergeCell ref="B124:D124"/>
    <mergeCell ref="B125:D125"/>
    <mergeCell ref="B113:D113"/>
    <mergeCell ref="B116:D116"/>
    <mergeCell ref="B121:D121"/>
    <mergeCell ref="B97:D97"/>
    <mergeCell ref="B101:D101"/>
    <mergeCell ref="B15:D15"/>
    <mergeCell ref="B29:D29"/>
    <mergeCell ref="B30:D30"/>
    <mergeCell ref="B31:D31"/>
    <mergeCell ref="B32:D32"/>
    <mergeCell ref="B45:D45"/>
    <mergeCell ref="B74:D74"/>
    <mergeCell ref="B76:D76"/>
    <mergeCell ref="B49:D49"/>
    <mergeCell ref="B50:D50"/>
    <mergeCell ref="B73:D73"/>
    <mergeCell ref="B105:D105"/>
    <mergeCell ref="B66:D66"/>
    <mergeCell ref="B61:D61"/>
    <mergeCell ref="B127:D127"/>
    <mergeCell ref="B68:D68"/>
    <mergeCell ref="B69:D69"/>
    <mergeCell ref="B70:D70"/>
    <mergeCell ref="B71:D71"/>
    <mergeCell ref="B72:D72"/>
    <mergeCell ref="B63:D63"/>
    <mergeCell ref="B64:D64"/>
    <mergeCell ref="B65:D65"/>
    <mergeCell ref="B126:D126"/>
    <mergeCell ref="B89:D89"/>
    <mergeCell ref="B90:D90"/>
    <mergeCell ref="B88:D88"/>
    <mergeCell ref="B91:D91"/>
    <mergeCell ref="B93:D93"/>
    <mergeCell ref="B94:D94"/>
    <mergeCell ref="B95:D95"/>
    <mergeCell ref="B96:D96"/>
    <mergeCell ref="B98:D98"/>
    <mergeCell ref="B99:D99"/>
    <mergeCell ref="B100:D100"/>
    <mergeCell ref="B102:D102"/>
    <mergeCell ref="B92:D92"/>
    <mergeCell ref="B115:D1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37"/>
  <sheetViews>
    <sheetView topLeftCell="N1" workbookViewId="0">
      <selection activeCell="P39" sqref="P39"/>
    </sheetView>
  </sheetViews>
  <sheetFormatPr defaultRowHeight="14.4" x14ac:dyDescent="0.3"/>
  <cols>
    <col min="1" max="1" width="3.88671875" hidden="1" customWidth="1"/>
    <col min="2" max="2" width="23.109375" hidden="1" customWidth="1"/>
    <col min="3" max="3" width="6.109375" hidden="1" customWidth="1"/>
    <col min="4" max="4" width="4.5546875" hidden="1" customWidth="1"/>
    <col min="5" max="5" width="4.44140625" hidden="1" customWidth="1"/>
    <col min="6" max="6" width="8.5546875" hidden="1" customWidth="1"/>
    <col min="7" max="7" width="7.109375" hidden="1" customWidth="1"/>
    <col min="8" max="8" width="16.109375" style="3" hidden="1" customWidth="1"/>
    <col min="9" max="9" width="7.44140625" style="3" hidden="1" customWidth="1"/>
    <col min="10" max="10" width="4.88671875" style="3" hidden="1" customWidth="1"/>
    <col min="11" max="11" width="35.5546875" hidden="1" customWidth="1"/>
    <col min="12" max="13" width="0" hidden="1" customWidth="1"/>
    <col min="15" max="15" width="5.5546875" customWidth="1"/>
    <col min="16" max="16" width="39.109375" customWidth="1"/>
    <col min="17" max="17" width="7" customWidth="1"/>
    <col min="18" max="18" width="9.5546875" customWidth="1"/>
    <col min="19" max="19" width="4" customWidth="1"/>
    <col min="20" max="20" width="4.44140625" customWidth="1"/>
    <col min="21" max="21" width="8.5546875" customWidth="1"/>
    <col min="32" max="33" width="8.88671875" customWidth="1"/>
  </cols>
  <sheetData>
    <row r="1" spans="1:24" ht="15" thickBot="1" x14ac:dyDescent="0.35"/>
    <row r="2" spans="1:24" ht="15" thickBot="1" x14ac:dyDescent="0.35">
      <c r="A2" s="213" t="s">
        <v>38</v>
      </c>
      <c r="B2" s="214"/>
      <c r="C2" s="214"/>
      <c r="D2" s="214"/>
      <c r="E2" s="214"/>
      <c r="F2" s="214"/>
      <c r="G2" s="214"/>
      <c r="H2" s="215"/>
      <c r="I2" s="4"/>
      <c r="J2" s="213" t="s">
        <v>39</v>
      </c>
      <c r="K2" s="214"/>
      <c r="L2" s="214"/>
      <c r="M2" s="215"/>
      <c r="O2" s="216" t="s">
        <v>155</v>
      </c>
      <c r="P2" s="217"/>
      <c r="Q2" s="217"/>
      <c r="R2" s="217"/>
      <c r="S2" s="217"/>
      <c r="T2" s="217"/>
      <c r="U2" s="217"/>
      <c r="V2" s="217"/>
      <c r="W2" s="217"/>
      <c r="X2" s="218"/>
    </row>
    <row r="3" spans="1:24" ht="29.4" thickBot="1" x14ac:dyDescent="0.35">
      <c r="A3" s="17" t="s">
        <v>20</v>
      </c>
      <c r="B3" s="18" t="s">
        <v>1</v>
      </c>
      <c r="C3" s="18" t="s">
        <v>18</v>
      </c>
      <c r="D3" s="219" t="s">
        <v>19</v>
      </c>
      <c r="E3" s="220"/>
      <c r="F3" s="19" t="s">
        <v>40</v>
      </c>
      <c r="G3" s="20" t="s">
        <v>13</v>
      </c>
      <c r="H3" s="221" t="s">
        <v>41</v>
      </c>
      <c r="I3" s="4"/>
      <c r="J3" s="17" t="s">
        <v>20</v>
      </c>
      <c r="K3" s="18" t="s">
        <v>1</v>
      </c>
      <c r="L3" s="20" t="s">
        <v>42</v>
      </c>
      <c r="M3" s="221" t="s">
        <v>41</v>
      </c>
      <c r="O3" s="17" t="s">
        <v>20</v>
      </c>
      <c r="P3" s="18" t="s">
        <v>1</v>
      </c>
      <c r="Q3" s="19" t="s">
        <v>72</v>
      </c>
      <c r="R3" s="18" t="s">
        <v>18</v>
      </c>
      <c r="S3" s="219" t="s">
        <v>19</v>
      </c>
      <c r="T3" s="220"/>
      <c r="U3" s="19" t="s">
        <v>40</v>
      </c>
      <c r="V3" s="107" t="s">
        <v>73</v>
      </c>
      <c r="W3" s="160" t="s">
        <v>92</v>
      </c>
      <c r="X3" s="221" t="s">
        <v>41</v>
      </c>
    </row>
    <row r="4" spans="1:24" x14ac:dyDescent="0.3">
      <c r="A4" s="21">
        <v>1</v>
      </c>
      <c r="B4" s="22" t="s">
        <v>12</v>
      </c>
      <c r="C4" s="23">
        <v>18</v>
      </c>
      <c r="D4" s="23">
        <v>25</v>
      </c>
      <c r="E4" s="23">
        <v>9</v>
      </c>
      <c r="F4" s="23">
        <f>D4-E4</f>
        <v>16</v>
      </c>
      <c r="G4" s="24">
        <v>1</v>
      </c>
      <c r="H4" s="222"/>
      <c r="I4" s="4"/>
      <c r="J4" s="21">
        <v>1</v>
      </c>
      <c r="K4" s="25" t="s">
        <v>12</v>
      </c>
      <c r="L4" s="26">
        <v>1</v>
      </c>
      <c r="M4" s="222"/>
      <c r="O4" s="21">
        <v>1</v>
      </c>
      <c r="P4" s="138" t="str">
        <f>'Лига №1'!B4:B5</f>
        <v>УЖДТ</v>
      </c>
      <c r="Q4" s="101">
        <f>'Лига №1'!C4</f>
        <v>7</v>
      </c>
      <c r="R4" s="98">
        <f>'Лига №1'!AB4:AB5</f>
        <v>12</v>
      </c>
      <c r="S4" s="23">
        <f>'Лига №1'!AF4:AF5</f>
        <v>19</v>
      </c>
      <c r="T4" s="23">
        <f>'Лига №1'!AH4:AH5</f>
        <v>11</v>
      </c>
      <c r="U4" s="23">
        <f>'Лига №1'!AI4:AI5</f>
        <v>8</v>
      </c>
      <c r="V4" s="26">
        <f>'Лига №1'!AJ4:AJ5</f>
        <v>4</v>
      </c>
      <c r="W4" s="224"/>
      <c r="X4" s="222"/>
    </row>
    <row r="5" spans="1:24" ht="16.2" customHeight="1" x14ac:dyDescent="0.3">
      <c r="A5" s="27">
        <v>2</v>
      </c>
      <c r="B5" s="28" t="s">
        <v>43</v>
      </c>
      <c r="C5" s="29">
        <v>18</v>
      </c>
      <c r="D5" s="29">
        <v>20</v>
      </c>
      <c r="E5" s="29">
        <v>10</v>
      </c>
      <c r="F5" s="29">
        <f t="shared" ref="F5:F33" si="0">D5-E5</f>
        <v>10</v>
      </c>
      <c r="G5" s="30">
        <v>2</v>
      </c>
      <c r="H5" s="222"/>
      <c r="I5" s="4"/>
      <c r="J5" s="31">
        <v>2</v>
      </c>
      <c r="K5" s="32" t="s">
        <v>5</v>
      </c>
      <c r="L5" s="33">
        <v>2</v>
      </c>
      <c r="M5" s="222"/>
      <c r="O5" s="31">
        <v>2</v>
      </c>
      <c r="P5" s="139" t="str">
        <f>'Лига №1'!B6</f>
        <v>МРЦ</v>
      </c>
      <c r="Q5" s="34">
        <f>'Лига №1'!C6</f>
        <v>7</v>
      </c>
      <c r="R5" s="96">
        <f>'Лига №1'!AB6</f>
        <v>16</v>
      </c>
      <c r="S5" s="96">
        <f>'Лига №1'!AF6</f>
        <v>29</v>
      </c>
      <c r="T5" s="34">
        <f>'Лига №1'!AH6</f>
        <v>9</v>
      </c>
      <c r="U5" s="35">
        <f>'Лига №1'!AI6</f>
        <v>20</v>
      </c>
      <c r="V5" s="33">
        <f>'Лига №1'!AJ6</f>
        <v>2</v>
      </c>
      <c r="W5" s="224"/>
      <c r="X5" s="222"/>
    </row>
    <row r="6" spans="1:24" x14ac:dyDescent="0.3">
      <c r="A6" s="31">
        <v>3</v>
      </c>
      <c r="B6" s="36" t="s">
        <v>5</v>
      </c>
      <c r="C6" s="37">
        <v>10</v>
      </c>
      <c r="D6" s="37">
        <v>19</v>
      </c>
      <c r="E6" s="37">
        <v>12</v>
      </c>
      <c r="F6" s="37">
        <f t="shared" si="0"/>
        <v>7</v>
      </c>
      <c r="G6" s="38">
        <v>3</v>
      </c>
      <c r="H6" s="222"/>
      <c r="I6" s="4"/>
      <c r="J6" s="31">
        <v>3</v>
      </c>
      <c r="K6" s="32" t="s">
        <v>2</v>
      </c>
      <c r="L6" s="33">
        <v>3</v>
      </c>
      <c r="M6" s="222"/>
      <c r="O6" s="31">
        <v>3</v>
      </c>
      <c r="P6" s="139" t="str">
        <f>'Лига №1'!B8</f>
        <v>Сб. ЦГП, Дирекция по прокатному производству</v>
      </c>
      <c r="Q6" s="34">
        <f>'Лига №1'!C8</f>
        <v>7</v>
      </c>
      <c r="R6" s="95">
        <f>'Лига №1'!AB8</f>
        <v>4</v>
      </c>
      <c r="S6" s="95">
        <f>'Лига №1'!AF8</f>
        <v>10</v>
      </c>
      <c r="T6" s="37">
        <f>'Лига №1'!AH8</f>
        <v>28</v>
      </c>
      <c r="U6" s="35">
        <f>'Лига №1'!AI8</f>
        <v>-18</v>
      </c>
      <c r="V6" s="33">
        <f>'Лига №1'!AJ8</f>
        <v>7</v>
      </c>
      <c r="W6" s="224"/>
      <c r="X6" s="222"/>
    </row>
    <row r="7" spans="1:24" x14ac:dyDescent="0.3">
      <c r="A7" s="31">
        <v>4</v>
      </c>
      <c r="B7" s="36" t="s">
        <v>2</v>
      </c>
      <c r="C7" s="37">
        <v>9</v>
      </c>
      <c r="D7" s="37">
        <v>12</v>
      </c>
      <c r="E7" s="37">
        <v>23</v>
      </c>
      <c r="F7" s="37">
        <f t="shared" si="0"/>
        <v>-11</v>
      </c>
      <c r="G7" s="38">
        <v>4</v>
      </c>
      <c r="H7" s="222"/>
      <c r="I7" s="4"/>
      <c r="J7" s="31">
        <v>4</v>
      </c>
      <c r="K7" s="32" t="s">
        <v>29</v>
      </c>
      <c r="L7" s="33">
        <v>4</v>
      </c>
      <c r="M7" s="222"/>
      <c r="O7" s="31">
        <v>4</v>
      </c>
      <c r="P7" s="139" t="str">
        <f>'Лига №1'!B10</f>
        <v>РЦКО</v>
      </c>
      <c r="Q7" s="34">
        <f>'Лига №1'!C10</f>
        <v>7</v>
      </c>
      <c r="R7" s="95">
        <f>'Лига №1'!AB10</f>
        <v>15</v>
      </c>
      <c r="S7" s="95">
        <f>'Лига №1'!AF10</f>
        <v>21</v>
      </c>
      <c r="T7" s="37">
        <f>'Лига №1'!AH10</f>
        <v>7</v>
      </c>
      <c r="U7" s="35">
        <f>'Лига №1'!AI10</f>
        <v>14</v>
      </c>
      <c r="V7" s="33">
        <f>'Лига №1'!AJ10</f>
        <v>3</v>
      </c>
      <c r="W7" s="224"/>
      <c r="X7" s="222"/>
    </row>
    <row r="8" spans="1:24" x14ac:dyDescent="0.3">
      <c r="A8" s="31">
        <v>5</v>
      </c>
      <c r="B8" s="32" t="s">
        <v>45</v>
      </c>
      <c r="C8" s="34">
        <v>8</v>
      </c>
      <c r="D8" s="34">
        <v>17</v>
      </c>
      <c r="E8" s="34">
        <v>12</v>
      </c>
      <c r="F8" s="34">
        <f t="shared" si="0"/>
        <v>5</v>
      </c>
      <c r="G8" s="33">
        <v>5</v>
      </c>
      <c r="H8" s="222"/>
      <c r="I8" s="4"/>
      <c r="J8" s="31">
        <v>5</v>
      </c>
      <c r="K8" s="32" t="s">
        <v>44</v>
      </c>
      <c r="L8" s="33">
        <v>5</v>
      </c>
      <c r="M8" s="222"/>
      <c r="O8" s="31">
        <v>5</v>
      </c>
      <c r="P8" s="139" t="str">
        <f>'Лига №1'!B12</f>
        <v>Сб. ЦРМО, КХП</v>
      </c>
      <c r="Q8" s="34">
        <f>'Лига №1'!C12</f>
        <v>7</v>
      </c>
      <c r="R8" s="95">
        <f>'Лига №1'!AB12</f>
        <v>19</v>
      </c>
      <c r="S8" s="34">
        <f>'Лига №1'!AF12</f>
        <v>33</v>
      </c>
      <c r="T8" s="34">
        <f>'Лига №1'!AH12</f>
        <v>9</v>
      </c>
      <c r="U8" s="35">
        <f>'Лига №1'!AI12</f>
        <v>24</v>
      </c>
      <c r="V8" s="33">
        <f>'Лига №1'!AJ12</f>
        <v>1</v>
      </c>
      <c r="W8" s="224"/>
      <c r="X8" s="222"/>
    </row>
    <row r="9" spans="1:24" x14ac:dyDescent="0.3">
      <c r="A9" s="31">
        <v>6</v>
      </c>
      <c r="B9" s="36" t="s">
        <v>44</v>
      </c>
      <c r="C9" s="37">
        <v>7</v>
      </c>
      <c r="D9" s="37">
        <v>7</v>
      </c>
      <c r="E9" s="37">
        <v>18</v>
      </c>
      <c r="F9" s="37">
        <f t="shared" si="0"/>
        <v>-11</v>
      </c>
      <c r="G9" s="38">
        <v>6</v>
      </c>
      <c r="H9" s="222"/>
      <c r="I9" s="4"/>
      <c r="J9" s="31">
        <v>6</v>
      </c>
      <c r="K9" s="32" t="s">
        <v>9</v>
      </c>
      <c r="L9" s="38">
        <v>6</v>
      </c>
      <c r="M9" s="222"/>
      <c r="O9" s="31">
        <v>6</v>
      </c>
      <c r="P9" s="139" t="str">
        <f>'Лига №1'!B14</f>
        <v>Сб. ЦТС, ЦТА и ЭО ПП</v>
      </c>
      <c r="Q9" s="34">
        <f>'Лига №1'!C14</f>
        <v>7</v>
      </c>
      <c r="R9" s="95">
        <f>'Лига №1'!AB14</f>
        <v>7</v>
      </c>
      <c r="S9" s="95">
        <f>'Лига №1'!AF14</f>
        <v>15</v>
      </c>
      <c r="T9" s="37">
        <f>'Лига №1'!AH14</f>
        <v>26</v>
      </c>
      <c r="U9" s="35">
        <f>'Лига №1'!AI14</f>
        <v>-11</v>
      </c>
      <c r="V9" s="38">
        <f>'Лига №1'!AJ14</f>
        <v>5</v>
      </c>
      <c r="W9" s="224"/>
      <c r="X9" s="222"/>
    </row>
    <row r="10" spans="1:24" x14ac:dyDescent="0.3">
      <c r="A10" s="39">
        <v>7</v>
      </c>
      <c r="B10" s="40" t="s">
        <v>46</v>
      </c>
      <c r="C10" s="41">
        <v>6</v>
      </c>
      <c r="D10" s="41">
        <v>10</v>
      </c>
      <c r="E10" s="41">
        <v>12</v>
      </c>
      <c r="F10" s="41">
        <f t="shared" si="0"/>
        <v>-2</v>
      </c>
      <c r="G10" s="42">
        <v>7</v>
      </c>
      <c r="H10" s="222"/>
      <c r="I10" s="4"/>
      <c r="J10" s="31">
        <v>7</v>
      </c>
      <c r="K10" s="32" t="s">
        <v>6</v>
      </c>
      <c r="L10" s="33">
        <v>7</v>
      </c>
      <c r="M10" s="222"/>
      <c r="O10" s="31">
        <v>7</v>
      </c>
      <c r="P10" s="139" t="str">
        <f>'Лига №1'!B16</f>
        <v>Сб. ОГЦ, Копровый цех</v>
      </c>
      <c r="Q10" s="34">
        <f>'Лига №1'!C16</f>
        <v>7</v>
      </c>
      <c r="R10" s="96">
        <f>'Лига №1'!AB16</f>
        <v>4</v>
      </c>
      <c r="S10" s="34">
        <f>'Лига №1'!AF16</f>
        <v>10</v>
      </c>
      <c r="T10" s="34">
        <f>'Лига №1'!AH16</f>
        <v>22</v>
      </c>
      <c r="U10" s="35">
        <f>'Лига №1'!AI16</f>
        <v>-12</v>
      </c>
      <c r="V10" s="33">
        <f>'Лига №1'!AJ16</f>
        <v>6</v>
      </c>
      <c r="W10" s="224"/>
      <c r="X10" s="222"/>
    </row>
    <row r="11" spans="1:24" ht="15" thickBot="1" x14ac:dyDescent="0.35">
      <c r="A11" s="43">
        <v>8</v>
      </c>
      <c r="B11" s="44" t="s">
        <v>47</v>
      </c>
      <c r="C11" s="45">
        <v>6</v>
      </c>
      <c r="D11" s="45">
        <v>15</v>
      </c>
      <c r="E11" s="45">
        <v>27</v>
      </c>
      <c r="F11" s="45">
        <f t="shared" si="0"/>
        <v>-12</v>
      </c>
      <c r="G11" s="46">
        <v>8</v>
      </c>
      <c r="H11" s="223"/>
      <c r="I11" s="4"/>
      <c r="J11" s="47">
        <v>8</v>
      </c>
      <c r="K11" s="48" t="s">
        <v>23</v>
      </c>
      <c r="L11" s="49">
        <v>8</v>
      </c>
      <c r="M11" s="223"/>
      <c r="O11" s="47">
        <v>8</v>
      </c>
      <c r="P11" s="140" t="str">
        <f>'Лига №1'!B18</f>
        <v>ДУЭК</v>
      </c>
      <c r="Q11" s="50">
        <f>'Лига №1'!C18</f>
        <v>7</v>
      </c>
      <c r="R11" s="97">
        <f>'Лига №1'!AB18</f>
        <v>3.0000000000000004</v>
      </c>
      <c r="S11" s="50">
        <f>'Лига №1'!AF18</f>
        <v>7</v>
      </c>
      <c r="T11" s="50">
        <f>'Лига №1'!AH18</f>
        <v>30</v>
      </c>
      <c r="U11" s="51">
        <f>'Лига №1'!AI18</f>
        <v>-23</v>
      </c>
      <c r="V11" s="49">
        <f>'Лига №1'!AJ18</f>
        <v>8</v>
      </c>
      <c r="W11" s="225"/>
      <c r="X11" s="223"/>
    </row>
    <row r="12" spans="1:24" ht="14.4" customHeight="1" thickBot="1" x14ac:dyDescent="0.35">
      <c r="A12" s="52">
        <v>9</v>
      </c>
      <c r="B12" s="53" t="s">
        <v>9</v>
      </c>
      <c r="C12" s="54">
        <v>15</v>
      </c>
      <c r="D12" s="54">
        <v>19</v>
      </c>
      <c r="E12" s="54">
        <v>0</v>
      </c>
      <c r="F12" s="54">
        <f t="shared" si="0"/>
        <v>19</v>
      </c>
      <c r="G12" s="55">
        <v>1</v>
      </c>
      <c r="H12" s="226" t="s">
        <v>48</v>
      </c>
      <c r="I12" s="56"/>
      <c r="J12" s="21">
        <v>9</v>
      </c>
      <c r="K12" s="25" t="s">
        <v>49</v>
      </c>
      <c r="L12" s="26">
        <v>1</v>
      </c>
      <c r="M12" s="229" t="s">
        <v>50</v>
      </c>
      <c r="O12" s="31">
        <v>9</v>
      </c>
      <c r="P12" s="141" t="str">
        <f>'Лига №2 группа А '!B4</f>
        <v>АТУ</v>
      </c>
      <c r="Q12" s="58">
        <f>'Лига №2 группа А '!C4</f>
        <v>5</v>
      </c>
      <c r="R12" s="99">
        <f>'Лига №2 группа А '!V4</f>
        <v>11</v>
      </c>
      <c r="S12" s="58">
        <f>'Лига №2 группа А '!W4</f>
        <v>13</v>
      </c>
      <c r="T12" s="58">
        <f>'Лига №2 группа А '!Y4</f>
        <v>4</v>
      </c>
      <c r="U12" s="35">
        <f>'Лига №2 группа А '!Z4</f>
        <v>9</v>
      </c>
      <c r="V12" s="33">
        <f>'Лига №2 группа А '!AA4</f>
        <v>2</v>
      </c>
      <c r="W12" s="233" t="s">
        <v>87</v>
      </c>
      <c r="X12" s="226" t="s">
        <v>50</v>
      </c>
    </row>
    <row r="13" spans="1:24" ht="15" thickBot="1" x14ac:dyDescent="0.35">
      <c r="A13" s="59">
        <v>10</v>
      </c>
      <c r="B13" s="60" t="s">
        <v>6</v>
      </c>
      <c r="C13" s="61">
        <v>12</v>
      </c>
      <c r="D13" s="61">
        <v>24</v>
      </c>
      <c r="E13" s="61">
        <v>5</v>
      </c>
      <c r="F13" s="61">
        <f t="shared" si="0"/>
        <v>19</v>
      </c>
      <c r="G13" s="62">
        <v>2</v>
      </c>
      <c r="H13" s="227"/>
      <c r="I13" s="56"/>
      <c r="J13" s="63">
        <v>10</v>
      </c>
      <c r="K13" s="57" t="s">
        <v>16</v>
      </c>
      <c r="L13" s="64">
        <v>2</v>
      </c>
      <c r="M13" s="229"/>
      <c r="O13" s="63">
        <v>10</v>
      </c>
      <c r="P13" s="141" t="str">
        <f>'Лига №2 группа А '!B6</f>
        <v>Сб. ДОТиПБ, ДРИМ, Кислородный цех</v>
      </c>
      <c r="Q13" s="58">
        <f>'Лига №2 группа А '!C6</f>
        <v>5</v>
      </c>
      <c r="R13" s="96">
        <f>'Лига №2 группа А '!V6</f>
        <v>13</v>
      </c>
      <c r="S13" s="34">
        <f>'Лига №2 группа А '!W6</f>
        <v>18</v>
      </c>
      <c r="T13" s="34">
        <f>'Лига №2 группа А '!Y6</f>
        <v>8</v>
      </c>
      <c r="U13" s="35">
        <f>'Лига №2 группа А '!Z6</f>
        <v>10</v>
      </c>
      <c r="V13" s="64">
        <f>'Лига №2 группа А '!AA6</f>
        <v>1</v>
      </c>
      <c r="W13" s="233"/>
      <c r="X13" s="227"/>
    </row>
    <row r="14" spans="1:24" ht="15" thickBot="1" x14ac:dyDescent="0.35">
      <c r="A14" s="27">
        <v>11</v>
      </c>
      <c r="B14" s="65" t="s">
        <v>51</v>
      </c>
      <c r="C14" s="66">
        <v>9</v>
      </c>
      <c r="D14" s="66">
        <v>16</v>
      </c>
      <c r="E14" s="66">
        <v>3</v>
      </c>
      <c r="F14" s="29">
        <f t="shared" si="0"/>
        <v>13</v>
      </c>
      <c r="G14" s="30">
        <v>3</v>
      </c>
      <c r="H14" s="227"/>
      <c r="I14" s="56"/>
      <c r="J14" s="67">
        <v>11</v>
      </c>
      <c r="K14" s="68" t="s">
        <v>10</v>
      </c>
      <c r="L14" s="69">
        <v>3</v>
      </c>
      <c r="M14" s="229"/>
      <c r="O14" s="79">
        <v>11</v>
      </c>
      <c r="P14" s="142" t="str">
        <f>'Лига №2 группа А '!B8</f>
        <v>ФН ДИП</v>
      </c>
      <c r="Q14" s="58">
        <f>'Лига №2 группа А '!C8</f>
        <v>5</v>
      </c>
      <c r="R14" s="100">
        <f>'Лига №2 группа А '!V8</f>
        <v>6.0000300000000006</v>
      </c>
      <c r="S14" s="58">
        <f>'Лига №2 группа А '!W8</f>
        <v>16</v>
      </c>
      <c r="T14" s="58">
        <f>'Лига №2 группа А '!Y8</f>
        <v>14</v>
      </c>
      <c r="U14" s="58">
        <f>'Лига №2 группа А '!Z8</f>
        <v>2</v>
      </c>
      <c r="V14" s="69">
        <f>'Лига №2 группа А '!AA8</f>
        <v>4</v>
      </c>
      <c r="W14" s="233"/>
      <c r="X14" s="227"/>
    </row>
    <row r="15" spans="1:24" ht="15" thickBot="1" x14ac:dyDescent="0.35">
      <c r="A15" s="70">
        <v>12</v>
      </c>
      <c r="B15" s="71" t="s">
        <v>16</v>
      </c>
      <c r="C15" s="72">
        <v>13</v>
      </c>
      <c r="D15" s="72">
        <v>11</v>
      </c>
      <c r="E15" s="72">
        <v>4</v>
      </c>
      <c r="F15" s="35">
        <f t="shared" si="0"/>
        <v>7</v>
      </c>
      <c r="G15" s="73">
        <v>4</v>
      </c>
      <c r="H15" s="228"/>
      <c r="I15" s="56"/>
      <c r="J15" s="74">
        <v>12</v>
      </c>
      <c r="K15" s="75" t="s">
        <v>4</v>
      </c>
      <c r="L15" s="76">
        <v>4</v>
      </c>
      <c r="M15" s="229"/>
      <c r="O15" s="77">
        <v>12</v>
      </c>
      <c r="P15" s="141" t="str">
        <f>'Лига №2 группа А '!B10</f>
        <v>ЦХПП</v>
      </c>
      <c r="Q15" s="58">
        <f>'Лига №2 группа А '!C10</f>
        <v>5</v>
      </c>
      <c r="R15" s="96">
        <f>'Лига №2 группа А '!V10</f>
        <v>7.0000199999999992</v>
      </c>
      <c r="S15" s="34">
        <f>'Лига №2 группа А '!W10</f>
        <v>13</v>
      </c>
      <c r="T15" s="34">
        <f>'Лига №2 группа А '!Y10</f>
        <v>6</v>
      </c>
      <c r="U15" s="58">
        <f>'Лига №2 группа А '!Z10</f>
        <v>7</v>
      </c>
      <c r="V15" s="64">
        <f>'Лига №2 группа А '!AA10</f>
        <v>3</v>
      </c>
      <c r="W15" s="233"/>
      <c r="X15" s="227"/>
    </row>
    <row r="16" spans="1:24" ht="15" thickBot="1" x14ac:dyDescent="0.35">
      <c r="A16" s="31">
        <v>13</v>
      </c>
      <c r="B16" s="78" t="s">
        <v>10</v>
      </c>
      <c r="C16" s="35">
        <v>12</v>
      </c>
      <c r="D16" s="35">
        <v>12</v>
      </c>
      <c r="E16" s="35">
        <v>3</v>
      </c>
      <c r="F16" s="23">
        <f t="shared" si="0"/>
        <v>9</v>
      </c>
      <c r="G16" s="33">
        <v>5</v>
      </c>
      <c r="H16" s="221" t="s">
        <v>50</v>
      </c>
      <c r="I16" s="4"/>
      <c r="J16" s="79">
        <v>13</v>
      </c>
      <c r="K16" s="32" t="s">
        <v>52</v>
      </c>
      <c r="L16" s="33">
        <v>5</v>
      </c>
      <c r="M16" s="229"/>
      <c r="O16" s="79">
        <v>13</v>
      </c>
      <c r="P16" s="142" t="str">
        <f>'Лига №2 группа А '!B12</f>
        <v>СМТ</v>
      </c>
      <c r="Q16" s="58">
        <f>'Лига №2 группа А '!C12</f>
        <v>5</v>
      </c>
      <c r="R16" s="105">
        <f>'Лига №2 группа А '!V12</f>
        <v>6.0000300000000006</v>
      </c>
      <c r="S16" s="58">
        <f>'Лига №2 группа А '!W12</f>
        <v>9</v>
      </c>
      <c r="T16" s="58">
        <f>'Лига №2 группа А '!Y12</f>
        <v>19</v>
      </c>
      <c r="U16" s="58">
        <f>'Лига №2 группа А '!Z12</f>
        <v>-10</v>
      </c>
      <c r="V16" s="33">
        <f>'Лига №2 группа А '!AA12</f>
        <v>5</v>
      </c>
      <c r="W16" s="233"/>
      <c r="X16" s="227"/>
    </row>
    <row r="17" spans="1:24" ht="15" thickBot="1" x14ac:dyDescent="0.35">
      <c r="A17" s="63">
        <v>14</v>
      </c>
      <c r="B17" s="36" t="s">
        <v>4</v>
      </c>
      <c r="C17" s="37">
        <v>9</v>
      </c>
      <c r="D17" s="37">
        <v>22</v>
      </c>
      <c r="E17" s="37">
        <v>4</v>
      </c>
      <c r="F17" s="37">
        <f t="shared" si="0"/>
        <v>18</v>
      </c>
      <c r="G17" s="64">
        <v>6</v>
      </c>
      <c r="H17" s="222"/>
      <c r="I17" s="4"/>
      <c r="J17" s="77">
        <v>14</v>
      </c>
      <c r="K17" s="32" t="s">
        <v>8</v>
      </c>
      <c r="L17" s="64">
        <v>6</v>
      </c>
      <c r="M17" s="229"/>
      <c r="O17" s="77">
        <v>14</v>
      </c>
      <c r="P17" s="142" t="str">
        <f>'Лига №2 группа А '!B14</f>
        <v>НЛМК-Инжиниринг</v>
      </c>
      <c r="Q17" s="34">
        <f>'Лига №2 группа А '!C14</f>
        <v>5</v>
      </c>
      <c r="R17" s="95">
        <f>'Лига №2 группа А '!V14</f>
        <v>5.0000000000000002E-5</v>
      </c>
      <c r="S17" s="34">
        <f>'Лига №2 группа А '!W14</f>
        <v>1</v>
      </c>
      <c r="T17" s="34">
        <f>'Лига №2 группа А '!Y14</f>
        <v>19</v>
      </c>
      <c r="U17" s="58">
        <f>'Лига №2 группа А '!Z14</f>
        <v>-18</v>
      </c>
      <c r="V17" s="64">
        <f>'Лига №2 группа А '!AA14</f>
        <v>6</v>
      </c>
      <c r="W17" s="233"/>
      <c r="X17" s="227"/>
    </row>
    <row r="18" spans="1:24" ht="15" thickBot="1" x14ac:dyDescent="0.35">
      <c r="A18" s="63">
        <v>15</v>
      </c>
      <c r="B18" s="36" t="s">
        <v>52</v>
      </c>
      <c r="C18" s="37">
        <v>9</v>
      </c>
      <c r="D18" s="37">
        <v>7</v>
      </c>
      <c r="E18" s="37">
        <v>7</v>
      </c>
      <c r="F18" s="80">
        <f t="shared" si="0"/>
        <v>0</v>
      </c>
      <c r="G18" s="64">
        <v>7</v>
      </c>
      <c r="H18" s="222"/>
      <c r="I18" s="4"/>
      <c r="J18" s="77">
        <v>15</v>
      </c>
      <c r="K18" s="32" t="s">
        <v>3</v>
      </c>
      <c r="L18" s="64">
        <v>7</v>
      </c>
      <c r="M18" s="229"/>
      <c r="O18" s="77">
        <v>15</v>
      </c>
      <c r="P18" s="142" t="str">
        <f>'Лига №2 группа B'!B4</f>
        <v>ФН СПП</v>
      </c>
      <c r="Q18" s="34">
        <f>'Лига №2 группа B'!C4</f>
        <v>5</v>
      </c>
      <c r="R18" s="95">
        <f>'Лига №2 группа B'!V4</f>
        <v>3.0000300000000002</v>
      </c>
      <c r="S18" s="96">
        <f>'Лига №2 группа B'!W4</f>
        <v>2</v>
      </c>
      <c r="T18" s="34">
        <f>'Лига №2 группа B'!Y4</f>
        <v>10</v>
      </c>
      <c r="U18" s="58">
        <f>'Лига №2 группа B'!Z4</f>
        <v>-8</v>
      </c>
      <c r="V18" s="64">
        <f>'Лига №2 группа B'!AA4</f>
        <v>5</v>
      </c>
      <c r="W18" s="233" t="s">
        <v>88</v>
      </c>
      <c r="X18" s="227"/>
    </row>
    <row r="19" spans="1:24" ht="15" thickBot="1" x14ac:dyDescent="0.35">
      <c r="A19" s="63">
        <v>16</v>
      </c>
      <c r="B19" s="36" t="s">
        <v>8</v>
      </c>
      <c r="C19" s="37">
        <v>6</v>
      </c>
      <c r="D19" s="37">
        <v>11</v>
      </c>
      <c r="E19" s="37">
        <v>7</v>
      </c>
      <c r="F19" s="37">
        <f t="shared" si="0"/>
        <v>4</v>
      </c>
      <c r="G19" s="64">
        <v>8</v>
      </c>
      <c r="H19" s="222"/>
      <c r="I19" s="4"/>
      <c r="J19" s="74">
        <v>16</v>
      </c>
      <c r="K19" s="68" t="s">
        <v>54</v>
      </c>
      <c r="L19" s="76">
        <v>8</v>
      </c>
      <c r="M19" s="229"/>
      <c r="O19" s="77">
        <v>16</v>
      </c>
      <c r="P19" s="142" t="str">
        <f>'Лига №2 группа B'!B6</f>
        <v>Сб. ДАТП, ЦТАиЭО АДП и ЦТАиЭО СП</v>
      </c>
      <c r="Q19" s="34">
        <f>'Лига №2 группа B'!C6</f>
        <v>5</v>
      </c>
      <c r="R19" s="95">
        <f>'Лига №2 группа B'!V6</f>
        <v>10.00001</v>
      </c>
      <c r="S19" s="96">
        <f>'Лига №2 группа B'!W6</f>
        <v>13</v>
      </c>
      <c r="T19" s="34">
        <f>'Лига №2 группа B'!Y6</f>
        <v>5</v>
      </c>
      <c r="U19" s="58">
        <f>'Лига №2 группа B'!Z6</f>
        <v>8</v>
      </c>
      <c r="V19" s="64">
        <f>'Лига №2 группа B'!AA6</f>
        <v>2</v>
      </c>
      <c r="W19" s="233"/>
      <c r="X19" s="227"/>
    </row>
    <row r="20" spans="1:24" ht="15" thickBot="1" x14ac:dyDescent="0.35">
      <c r="A20" s="63">
        <v>17</v>
      </c>
      <c r="B20" s="36" t="s">
        <v>3</v>
      </c>
      <c r="C20" s="37">
        <v>7</v>
      </c>
      <c r="D20" s="37">
        <v>8</v>
      </c>
      <c r="E20" s="37">
        <v>5</v>
      </c>
      <c r="F20" s="80">
        <f t="shared" si="0"/>
        <v>3</v>
      </c>
      <c r="G20" s="64">
        <v>9</v>
      </c>
      <c r="H20" s="222"/>
      <c r="I20" s="4"/>
      <c r="J20" s="77">
        <v>17</v>
      </c>
      <c r="K20" s="32" t="s">
        <v>37</v>
      </c>
      <c r="L20" s="64">
        <v>9</v>
      </c>
      <c r="M20" s="229"/>
      <c r="O20" s="77">
        <v>17</v>
      </c>
      <c r="P20" s="142" t="str">
        <f>'Лига №2 группа B'!B8</f>
        <v>Сб. ЦДС, ДЭТС (снялись с соревнований)</v>
      </c>
      <c r="Q20" s="34">
        <f>'Лига №2 группа B'!C8</f>
        <v>5</v>
      </c>
      <c r="R20" s="106">
        <f>'Лига №2 группа B'!V8</f>
        <v>4.0000000000000003E-5</v>
      </c>
      <c r="S20" s="34">
        <f>'Лига №2 группа B'!W8</f>
        <v>0</v>
      </c>
      <c r="T20" s="34">
        <f>'Лига №2 группа B'!Y8</f>
        <v>15</v>
      </c>
      <c r="U20" s="58">
        <f>'Лига №2 группа B'!Z8</f>
        <v>-15</v>
      </c>
      <c r="V20" s="64">
        <f>'Лига №2 группа B'!AA8</f>
        <v>6</v>
      </c>
      <c r="W20" s="233"/>
      <c r="X20" s="227"/>
    </row>
    <row r="21" spans="1:24" ht="15" thickBot="1" x14ac:dyDescent="0.35">
      <c r="A21" s="63">
        <v>18</v>
      </c>
      <c r="B21" s="36" t="s">
        <v>55</v>
      </c>
      <c r="C21" s="37">
        <v>7</v>
      </c>
      <c r="D21" s="37">
        <v>8</v>
      </c>
      <c r="E21" s="37">
        <v>6</v>
      </c>
      <c r="F21" s="37">
        <f t="shared" si="0"/>
        <v>2</v>
      </c>
      <c r="G21" s="64">
        <v>10</v>
      </c>
      <c r="H21" s="222"/>
      <c r="I21" s="4"/>
      <c r="J21" s="74">
        <v>18</v>
      </c>
      <c r="K21" s="68" t="s">
        <v>56</v>
      </c>
      <c r="L21" s="76">
        <v>10</v>
      </c>
      <c r="M21" s="229"/>
      <c r="O21" s="77">
        <v>18</v>
      </c>
      <c r="P21" s="142" t="str">
        <f>'Лига №2 группа B'!B10</f>
        <v>ДЦ-2</v>
      </c>
      <c r="Q21" s="34">
        <f>'Лига №2 группа B'!C10</f>
        <v>5</v>
      </c>
      <c r="R21" s="106">
        <f>'Лига №2 группа B'!V10</f>
        <v>13</v>
      </c>
      <c r="S21" s="96">
        <f>'Лига №2 группа B'!W10</f>
        <v>14</v>
      </c>
      <c r="T21" s="34">
        <f>'Лига №2 группа B'!Y10</f>
        <v>2</v>
      </c>
      <c r="U21" s="58">
        <f>'Лига №2 группа B'!Z10</f>
        <v>12</v>
      </c>
      <c r="V21" s="64">
        <f>'Лига №2 группа B'!AA10</f>
        <v>1</v>
      </c>
      <c r="W21" s="233"/>
      <c r="X21" s="227"/>
    </row>
    <row r="22" spans="1:24" ht="15" thickBot="1" x14ac:dyDescent="0.35">
      <c r="A22" s="63">
        <v>19</v>
      </c>
      <c r="B22" s="36" t="s">
        <v>57</v>
      </c>
      <c r="C22" s="37">
        <v>6</v>
      </c>
      <c r="D22" s="37">
        <v>15</v>
      </c>
      <c r="E22" s="37">
        <v>10</v>
      </c>
      <c r="F22" s="80">
        <f t="shared" si="0"/>
        <v>5</v>
      </c>
      <c r="G22" s="64">
        <v>11</v>
      </c>
      <c r="H22" s="222"/>
      <c r="I22" s="4"/>
      <c r="J22" s="77">
        <v>19</v>
      </c>
      <c r="K22" s="32" t="s">
        <v>11</v>
      </c>
      <c r="L22" s="64">
        <v>11</v>
      </c>
      <c r="M22" s="229"/>
      <c r="O22" s="77">
        <v>19</v>
      </c>
      <c r="P22" s="142" t="str">
        <f>'Лига №2 группа B'!B12</f>
        <v>ФН МУ</v>
      </c>
      <c r="Q22" s="34">
        <f>'Лига №2 группа B'!C12</f>
        <v>5</v>
      </c>
      <c r="R22" s="95">
        <f>'Лига №2 группа B'!V12</f>
        <v>6.0000299999999989</v>
      </c>
      <c r="S22" s="34">
        <f>'Лига №2 группа B'!W12</f>
        <v>8</v>
      </c>
      <c r="T22" s="34">
        <f>'Лига №2 группа B'!Y12</f>
        <v>11</v>
      </c>
      <c r="U22" s="58">
        <f>'Лига №2 группа B'!Z12</f>
        <v>-3</v>
      </c>
      <c r="V22" s="64">
        <f>'Лига №2 группа B'!AA12</f>
        <v>4</v>
      </c>
      <c r="W22" s="233"/>
      <c r="X22" s="227"/>
    </row>
    <row r="23" spans="1:24" ht="15" thickBot="1" x14ac:dyDescent="0.35">
      <c r="A23" s="63">
        <v>20</v>
      </c>
      <c r="B23" s="36" t="s">
        <v>56</v>
      </c>
      <c r="C23" s="37">
        <v>6</v>
      </c>
      <c r="D23" s="37">
        <v>9</v>
      </c>
      <c r="E23" s="37">
        <v>8</v>
      </c>
      <c r="F23" s="37">
        <f t="shared" si="0"/>
        <v>1</v>
      </c>
      <c r="G23" s="64">
        <v>12</v>
      </c>
      <c r="H23" s="222"/>
      <c r="I23" s="4"/>
      <c r="J23" s="77">
        <v>20</v>
      </c>
      <c r="K23" s="32" t="s">
        <v>58</v>
      </c>
      <c r="L23" s="64">
        <v>12</v>
      </c>
      <c r="M23" s="229"/>
      <c r="O23" s="81">
        <v>20</v>
      </c>
      <c r="P23" s="143" t="str">
        <f>'Лига №2 группа B'!B14</f>
        <v>Сб. УТЭЦ-2, ЦЭлС</v>
      </c>
      <c r="Q23" s="124">
        <f>'Лига №2 группа B'!C14</f>
        <v>5</v>
      </c>
      <c r="R23" s="125">
        <f>'Лига №2 группа B'!V14</f>
        <v>9.0000199999999992</v>
      </c>
      <c r="S23" s="124">
        <f>'Лига №2 группа B'!W14</f>
        <v>7</v>
      </c>
      <c r="T23" s="124">
        <f>'Лига №2 группа B'!Y14</f>
        <v>7</v>
      </c>
      <c r="U23" s="126">
        <f>'Лига №2 группа B'!Z14</f>
        <v>0</v>
      </c>
      <c r="V23" s="64">
        <f>'Лига №2 группа B'!AA14</f>
        <v>3</v>
      </c>
      <c r="W23" s="233"/>
      <c r="X23" s="228"/>
    </row>
    <row r="24" spans="1:24" ht="15" thickBot="1" x14ac:dyDescent="0.35">
      <c r="A24" s="63">
        <v>21</v>
      </c>
      <c r="B24" s="36" t="s">
        <v>11</v>
      </c>
      <c r="C24" s="37">
        <v>6</v>
      </c>
      <c r="D24" s="37">
        <v>7</v>
      </c>
      <c r="E24" s="37">
        <v>7</v>
      </c>
      <c r="F24" s="80">
        <f t="shared" si="0"/>
        <v>0</v>
      </c>
      <c r="G24" s="64">
        <v>13</v>
      </c>
      <c r="H24" s="222"/>
      <c r="I24" s="4"/>
      <c r="J24" s="77">
        <v>21</v>
      </c>
      <c r="K24" s="32" t="s">
        <v>53</v>
      </c>
      <c r="L24" s="64">
        <v>13</v>
      </c>
      <c r="M24" s="229"/>
      <c r="O24" s="127">
        <v>21</v>
      </c>
      <c r="P24" s="144" t="str">
        <f>'Лига №3 группа А'!B4</f>
        <v>Смешанная сборная команда №1</v>
      </c>
      <c r="Q24" s="101">
        <f>'Лига №3 группа А'!C4</f>
        <v>4</v>
      </c>
      <c r="R24" s="98">
        <f>'Лига №3 группа А'!V4</f>
        <v>12</v>
      </c>
      <c r="S24" s="101">
        <f>'Лига №3 группа А'!W4</f>
        <v>13</v>
      </c>
      <c r="T24" s="101">
        <f>'Лига №3 группа А'!Y4</f>
        <v>1</v>
      </c>
      <c r="U24" s="101">
        <f>'Лига №3 группа А'!Z4</f>
        <v>12</v>
      </c>
      <c r="V24" s="26">
        <f>'Лига №3 группа А'!AA4</f>
        <v>1</v>
      </c>
      <c r="W24" s="233" t="s">
        <v>87</v>
      </c>
      <c r="X24" s="227" t="s">
        <v>86</v>
      </c>
    </row>
    <row r="25" spans="1:24" ht="15" thickBot="1" x14ac:dyDescent="0.35">
      <c r="A25" s="63">
        <v>22</v>
      </c>
      <c r="B25" s="36" t="s">
        <v>60</v>
      </c>
      <c r="C25" s="37">
        <v>6</v>
      </c>
      <c r="D25" s="37">
        <v>6</v>
      </c>
      <c r="E25" s="37">
        <v>10</v>
      </c>
      <c r="F25" s="37">
        <f t="shared" si="0"/>
        <v>-4</v>
      </c>
      <c r="G25" s="64">
        <v>14</v>
      </c>
      <c r="H25" s="222"/>
      <c r="I25" s="4"/>
      <c r="J25" s="77">
        <v>22</v>
      </c>
      <c r="K25" s="32" t="s">
        <v>7</v>
      </c>
      <c r="L25" s="64">
        <v>14</v>
      </c>
      <c r="M25" s="229"/>
      <c r="O25" s="77">
        <v>22</v>
      </c>
      <c r="P25" s="145" t="str">
        <f>'Лига №3 группа А'!B6</f>
        <v>ЦВС</v>
      </c>
      <c r="Q25" s="34">
        <f>'Лига №3 группа А'!C6</f>
        <v>4</v>
      </c>
      <c r="R25" s="95">
        <f>'Лига №3 группа А'!V6</f>
        <v>4.0000200000000001</v>
      </c>
      <c r="S25" s="34">
        <f>'Лига №3 группа А'!W6</f>
        <v>5</v>
      </c>
      <c r="T25" s="34">
        <f>'Лига №3 группа А'!Y6</f>
        <v>7</v>
      </c>
      <c r="U25" s="58">
        <f>'Лига №3 группа А'!Z6</f>
        <v>-2</v>
      </c>
      <c r="V25" s="64">
        <f>'Лига №3 группа А'!AA6</f>
        <v>3</v>
      </c>
      <c r="W25" s="233"/>
      <c r="X25" s="227"/>
    </row>
    <row r="26" spans="1:24" ht="15" thickBot="1" x14ac:dyDescent="0.35">
      <c r="A26" s="63">
        <v>23</v>
      </c>
      <c r="B26" s="36" t="s">
        <v>61</v>
      </c>
      <c r="C26" s="37">
        <v>5</v>
      </c>
      <c r="D26" s="37">
        <v>4</v>
      </c>
      <c r="E26" s="37">
        <v>9</v>
      </c>
      <c r="F26" s="80">
        <f t="shared" si="0"/>
        <v>-5</v>
      </c>
      <c r="G26" s="64">
        <v>15</v>
      </c>
      <c r="H26" s="222"/>
      <c r="I26" s="4"/>
      <c r="J26" s="77">
        <v>23</v>
      </c>
      <c r="K26" s="32" t="s">
        <v>24</v>
      </c>
      <c r="L26" s="64">
        <v>15</v>
      </c>
      <c r="M26" s="229"/>
      <c r="O26" s="77">
        <v>23</v>
      </c>
      <c r="P26" s="145" t="str">
        <f>'Лига №3 группа А'!B8</f>
        <v>МЦПО</v>
      </c>
      <c r="Q26" s="34">
        <f>'Лига №3 группа А'!C8</f>
        <v>4</v>
      </c>
      <c r="R26" s="95">
        <f>'Лига №3 группа А'!V8</f>
        <v>9.0000099999999996</v>
      </c>
      <c r="S26" s="34">
        <f>'Лига №3 группа А'!W8</f>
        <v>19</v>
      </c>
      <c r="T26" s="34">
        <f>'Лига №3 группа А'!Y8</f>
        <v>3</v>
      </c>
      <c r="U26" s="58">
        <f>'Лига №3 группа А'!Z8</f>
        <v>16</v>
      </c>
      <c r="V26" s="64">
        <f>'Лига №3 группа А'!AA8</f>
        <v>2</v>
      </c>
      <c r="W26" s="233"/>
      <c r="X26" s="227"/>
    </row>
    <row r="27" spans="1:24" ht="15" thickBot="1" x14ac:dyDescent="0.35">
      <c r="A27" s="63">
        <v>24</v>
      </c>
      <c r="B27" s="36" t="s">
        <v>62</v>
      </c>
      <c r="C27" s="37">
        <v>4</v>
      </c>
      <c r="D27" s="37">
        <v>6</v>
      </c>
      <c r="E27" s="37">
        <v>12</v>
      </c>
      <c r="F27" s="37">
        <f t="shared" si="0"/>
        <v>-6</v>
      </c>
      <c r="G27" s="64">
        <v>16</v>
      </c>
      <c r="H27" s="222"/>
      <c r="I27" s="4"/>
      <c r="J27" s="81">
        <v>24</v>
      </c>
      <c r="K27" s="32" t="s">
        <v>27</v>
      </c>
      <c r="L27" s="82">
        <v>16</v>
      </c>
      <c r="M27" s="229"/>
      <c r="O27" s="81">
        <v>24</v>
      </c>
      <c r="P27" s="145" t="str">
        <f>'Лига №3 группа А'!B10</f>
        <v>ФН Развитие технологии</v>
      </c>
      <c r="Q27" s="34">
        <f>'Лига №3 группа А'!C10</f>
        <v>4</v>
      </c>
      <c r="R27" s="95">
        <f>'Лига №3 группа А'!V10</f>
        <v>4.0000200000000001</v>
      </c>
      <c r="S27" s="34">
        <f>'Лига №3 группа А'!W10</f>
        <v>6</v>
      </c>
      <c r="T27" s="34">
        <f>'Лига №3 группа А'!Y10</f>
        <v>13</v>
      </c>
      <c r="U27" s="58">
        <f>'Лига №3 группа А'!Z10</f>
        <v>-7</v>
      </c>
      <c r="V27" s="82">
        <f>'Лига №3 группа А'!AA10</f>
        <v>4</v>
      </c>
      <c r="W27" s="233"/>
      <c r="X27" s="227"/>
    </row>
    <row r="28" spans="1:24" ht="15" thickBot="1" x14ac:dyDescent="0.35">
      <c r="A28" s="63">
        <v>25</v>
      </c>
      <c r="B28" s="36" t="s">
        <v>63</v>
      </c>
      <c r="C28" s="37">
        <v>3</v>
      </c>
      <c r="D28" s="37">
        <v>6</v>
      </c>
      <c r="E28" s="37">
        <v>14</v>
      </c>
      <c r="F28" s="80">
        <f t="shared" si="0"/>
        <v>-8</v>
      </c>
      <c r="G28" s="64">
        <v>17</v>
      </c>
      <c r="H28" s="222"/>
      <c r="I28" s="4"/>
      <c r="J28" s="83">
        <v>25</v>
      </c>
      <c r="K28" s="48" t="s">
        <v>64</v>
      </c>
      <c r="L28" s="84">
        <v>17</v>
      </c>
      <c r="M28" s="229"/>
      <c r="O28" s="77">
        <v>25</v>
      </c>
      <c r="P28" s="145" t="str">
        <f>'Лига №3 группа А'!B12</f>
        <v>ФН Закупки (сняты с соревнований)</v>
      </c>
      <c r="Q28" s="34">
        <f>'Лига №3 группа А'!C12</f>
        <v>4</v>
      </c>
      <c r="R28" s="95">
        <f>'Лига №3 группа А'!V12</f>
        <v>4.0000000000000003E-5</v>
      </c>
      <c r="S28" s="34">
        <f>'Лига №3 группа А'!W12</f>
        <v>0</v>
      </c>
      <c r="T28" s="34">
        <f>'Лига №3 группа А'!Y12</f>
        <v>19</v>
      </c>
      <c r="U28" s="58">
        <f>'Лига №3 группа А'!Z12</f>
        <v>-19</v>
      </c>
      <c r="V28" s="64">
        <f>'Лига №3 группа А'!AA12</f>
        <v>5</v>
      </c>
      <c r="W28" s="233"/>
      <c r="X28" s="227"/>
    </row>
    <row r="29" spans="1:24" ht="15" hidden="1" thickBot="1" x14ac:dyDescent="0.35">
      <c r="A29" s="63">
        <v>26</v>
      </c>
      <c r="B29" s="36" t="s">
        <v>65</v>
      </c>
      <c r="C29" s="37">
        <v>3</v>
      </c>
      <c r="D29" s="37">
        <v>8</v>
      </c>
      <c r="E29" s="37">
        <v>17</v>
      </c>
      <c r="F29" s="37">
        <f t="shared" si="0"/>
        <v>-9</v>
      </c>
      <c r="G29" s="64">
        <v>18</v>
      </c>
      <c r="H29" s="222"/>
      <c r="I29" s="4"/>
      <c r="J29" s="230" t="s">
        <v>66</v>
      </c>
      <c r="K29" s="231"/>
      <c r="L29" s="232"/>
      <c r="M29" s="227"/>
      <c r="O29" s="79">
        <v>26</v>
      </c>
      <c r="P29" s="146">
        <f>'Лига №3 группа А'!B14</f>
        <v>0</v>
      </c>
      <c r="Q29" s="58">
        <f>'Лига №3 группа А'!C14</f>
        <v>0</v>
      </c>
      <c r="R29" s="106">
        <f>'Лига №3 группа А'!V14</f>
        <v>0</v>
      </c>
      <c r="S29" s="34">
        <f>'Лига №3 группа А'!W14</f>
        <v>0</v>
      </c>
      <c r="T29" s="34">
        <f>'Лига №3 группа А'!Y14</f>
        <v>0</v>
      </c>
      <c r="U29" s="58">
        <f>'Лига №3 группа А'!Z14</f>
        <v>0</v>
      </c>
      <c r="V29" s="76">
        <f>'Лига №3 группа А'!AA14</f>
        <v>6</v>
      </c>
      <c r="W29" s="233"/>
      <c r="X29" s="227"/>
    </row>
    <row r="30" spans="1:24" ht="15" thickBot="1" x14ac:dyDescent="0.35">
      <c r="A30" s="63">
        <v>27</v>
      </c>
      <c r="B30" s="36" t="s">
        <v>7</v>
      </c>
      <c r="C30" s="37">
        <v>3</v>
      </c>
      <c r="D30" s="37">
        <v>2</v>
      </c>
      <c r="E30" s="37">
        <v>11</v>
      </c>
      <c r="F30" s="37">
        <f t="shared" si="0"/>
        <v>-9</v>
      </c>
      <c r="G30" s="64">
        <v>19</v>
      </c>
      <c r="H30" s="222"/>
      <c r="I30" s="4"/>
      <c r="J30" s="31">
        <v>26</v>
      </c>
      <c r="K30" s="57" t="s">
        <v>59</v>
      </c>
      <c r="L30" s="33" t="s">
        <v>67</v>
      </c>
      <c r="M30" s="227"/>
      <c r="O30" s="79">
        <v>27</v>
      </c>
      <c r="P30" s="145" t="str">
        <f>'Лига №3 группа B'!B4</f>
        <v>ДЭП (снялись с соревнований)</v>
      </c>
      <c r="Q30" s="34">
        <f>'Лига №3 группа B'!C4</f>
        <v>5</v>
      </c>
      <c r="R30" s="106">
        <f>'Лига №3 группа B'!V4</f>
        <v>5.0000000000000002E-5</v>
      </c>
      <c r="S30" s="96">
        <f>'Лига №3 группа B'!W4</f>
        <v>0</v>
      </c>
      <c r="T30" s="34">
        <f>'Лига №3 группа B'!Y4</f>
        <v>15</v>
      </c>
      <c r="U30" s="58">
        <f>'Лига №3 группа B'!Z4</f>
        <v>-15</v>
      </c>
      <c r="V30" s="76">
        <f>'Лига №3 группа B'!AA4</f>
        <v>6</v>
      </c>
      <c r="W30" s="233" t="s">
        <v>88</v>
      </c>
      <c r="X30" s="227"/>
    </row>
    <row r="31" spans="1:24" ht="15" thickBot="1" x14ac:dyDescent="0.35">
      <c r="A31" s="63">
        <v>28</v>
      </c>
      <c r="B31" s="36" t="s">
        <v>68</v>
      </c>
      <c r="C31" s="37">
        <v>3</v>
      </c>
      <c r="D31" s="37">
        <v>2</v>
      </c>
      <c r="E31" s="37">
        <v>15</v>
      </c>
      <c r="F31" s="35">
        <f t="shared" si="0"/>
        <v>-13</v>
      </c>
      <c r="G31" s="64">
        <v>20</v>
      </c>
      <c r="H31" s="222"/>
      <c r="I31" s="4"/>
      <c r="J31" s="67">
        <v>27</v>
      </c>
      <c r="K31" s="68" t="s">
        <v>28</v>
      </c>
      <c r="L31" s="85" t="s">
        <v>67</v>
      </c>
      <c r="M31" s="227"/>
      <c r="O31" s="79">
        <v>28</v>
      </c>
      <c r="P31" s="146" t="str">
        <f>'Лига №3 группа B'!B6</f>
        <v>ДЦ-1</v>
      </c>
      <c r="Q31" s="58">
        <f>'Лига №3 группа B'!C6</f>
        <v>5</v>
      </c>
      <c r="R31" s="95">
        <f>'Лига №3 группа B'!V6</f>
        <v>7.0000200000000001</v>
      </c>
      <c r="S31" s="37">
        <f>'Лига №3 группа B'!W6</f>
        <v>9</v>
      </c>
      <c r="T31" s="37">
        <f>'Лига №3 группа B'!Y6</f>
        <v>7</v>
      </c>
      <c r="U31" s="35">
        <f>'Лига №3 группа B'!Z6</f>
        <v>2</v>
      </c>
      <c r="V31" s="64">
        <f>'Лига №3 группа B'!AA6</f>
        <v>4</v>
      </c>
      <c r="W31" s="233"/>
      <c r="X31" s="227"/>
    </row>
    <row r="32" spans="1:24" ht="15" thickBot="1" x14ac:dyDescent="0.35">
      <c r="A32" s="63">
        <v>29</v>
      </c>
      <c r="B32" s="36" t="s">
        <v>69</v>
      </c>
      <c r="C32" s="37">
        <v>1</v>
      </c>
      <c r="D32" s="37">
        <v>2</v>
      </c>
      <c r="E32" s="37">
        <v>7</v>
      </c>
      <c r="F32" s="35">
        <f t="shared" si="0"/>
        <v>-5</v>
      </c>
      <c r="G32" s="64">
        <v>21</v>
      </c>
      <c r="H32" s="222"/>
      <c r="I32" s="4"/>
      <c r="J32" s="79">
        <v>28</v>
      </c>
      <c r="K32" s="57" t="s">
        <v>26</v>
      </c>
      <c r="L32" s="64" t="s">
        <v>67</v>
      </c>
      <c r="M32" s="227"/>
      <c r="O32" s="79">
        <v>29</v>
      </c>
      <c r="P32" s="147" t="str">
        <f>'Лига №3 группа B'!B8</f>
        <v>Сб. ДКС, ДПЗ, ДР ТОиР</v>
      </c>
      <c r="Q32" s="102">
        <f>'Лига №3 группа B'!C8</f>
        <v>5</v>
      </c>
      <c r="R32" s="95">
        <f>'Лига №3 группа B'!V8</f>
        <v>15</v>
      </c>
      <c r="S32" s="37">
        <f>'Лига №3 группа B'!W8</f>
        <v>20</v>
      </c>
      <c r="T32" s="37">
        <f>'Лига №3 группа B'!Y8</f>
        <v>5</v>
      </c>
      <c r="U32" s="35">
        <f>'Лига №3 группа B'!Z8</f>
        <v>15</v>
      </c>
      <c r="V32" s="64">
        <f>'Лига №3 группа B'!AA8</f>
        <v>1</v>
      </c>
      <c r="W32" s="233"/>
      <c r="X32" s="227"/>
    </row>
    <row r="33" spans="1:24" ht="15" thickBot="1" x14ac:dyDescent="0.35">
      <c r="A33" s="70">
        <v>30</v>
      </c>
      <c r="B33" s="86" t="s">
        <v>70</v>
      </c>
      <c r="C33" s="72">
        <v>0</v>
      </c>
      <c r="D33" s="72">
        <v>2</v>
      </c>
      <c r="E33" s="72">
        <v>35</v>
      </c>
      <c r="F33" s="87">
        <f t="shared" si="0"/>
        <v>-33</v>
      </c>
      <c r="G33" s="73">
        <v>22</v>
      </c>
      <c r="H33" s="223"/>
      <c r="I33" s="4"/>
      <c r="J33" s="27">
        <v>29</v>
      </c>
      <c r="K33" s="88" t="s">
        <v>71</v>
      </c>
      <c r="L33" s="89" t="s">
        <v>67</v>
      </c>
      <c r="M33" s="227"/>
      <c r="O33" s="79">
        <v>30</v>
      </c>
      <c r="P33" s="148" t="str">
        <f>'Лига №3 группа B'!B10</f>
        <v>Смешанная сборная команда №2</v>
      </c>
      <c r="Q33" s="103">
        <f>'Лига №3 группа B'!C10</f>
        <v>5</v>
      </c>
      <c r="R33" s="95">
        <f>'Лига №3 группа B'!V10</f>
        <v>9.0000199999999992</v>
      </c>
      <c r="S33" s="37">
        <f>'Лига №3 группа B'!W10</f>
        <v>18</v>
      </c>
      <c r="T33" s="37">
        <f>'Лига №3 группа B'!Y10</f>
        <v>8</v>
      </c>
      <c r="U33" s="35">
        <f>'Лига №3 группа B'!Z10</f>
        <v>10</v>
      </c>
      <c r="V33" s="64">
        <f>'Лига №3 группа B'!AA10</f>
        <v>3</v>
      </c>
      <c r="W33" s="233"/>
      <c r="X33" s="227"/>
    </row>
    <row r="34" spans="1:24" ht="15" thickBot="1" x14ac:dyDescent="0.35">
      <c r="A34" s="128"/>
      <c r="B34" s="129"/>
      <c r="C34" s="128"/>
      <c r="D34" s="128"/>
      <c r="E34" s="128"/>
      <c r="F34" s="130"/>
      <c r="G34" s="131"/>
      <c r="H34" s="4"/>
      <c r="I34" s="4"/>
      <c r="J34" s="27"/>
      <c r="K34" s="88"/>
      <c r="L34" s="89"/>
      <c r="M34" s="227"/>
      <c r="O34" s="81">
        <v>31</v>
      </c>
      <c r="P34" s="149" t="str">
        <f>'Лига №3 группа B'!B12</f>
        <v>ФН Дирекция по персоналу</v>
      </c>
      <c r="Q34" s="103">
        <f>'Лига №3 группа B'!C12</f>
        <v>5</v>
      </c>
      <c r="R34" s="95">
        <f>'Лига №3 группа B'!V12</f>
        <v>3.0000400000000003</v>
      </c>
      <c r="S34" s="37">
        <f>'Лига №3 группа B'!W12</f>
        <v>3</v>
      </c>
      <c r="T34" s="37">
        <f>'Лига №3 группа B'!Y12</f>
        <v>24</v>
      </c>
      <c r="U34" s="35">
        <f>'Лига №3 группа B'!Z12</f>
        <v>-21</v>
      </c>
      <c r="V34" s="64">
        <f>'Лига №3 группа B'!AA12</f>
        <v>5</v>
      </c>
      <c r="W34" s="233"/>
      <c r="X34" s="227"/>
    </row>
    <row r="35" spans="1:24" ht="15" thickBot="1" x14ac:dyDescent="0.35">
      <c r="J35" s="79">
        <v>30</v>
      </c>
      <c r="K35" s="90" t="s">
        <v>31</v>
      </c>
      <c r="L35" s="64" t="s">
        <v>67</v>
      </c>
      <c r="M35" s="227"/>
      <c r="O35" s="83">
        <v>32</v>
      </c>
      <c r="P35" s="150" t="str">
        <f>'Лига №3 группа B'!B14</f>
        <v>Сб. МЦСО, ОМЦ</v>
      </c>
      <c r="Q35" s="104">
        <f>'Лига №3 группа B'!C14</f>
        <v>5</v>
      </c>
      <c r="R35" s="108">
        <f>'Лига №3 группа B'!V14</f>
        <v>10.00001</v>
      </c>
      <c r="S35" s="72">
        <f>'Лига №3 группа B'!W14</f>
        <v>13</v>
      </c>
      <c r="T35" s="72">
        <f>'Лига №3 группа B'!Y14</f>
        <v>4</v>
      </c>
      <c r="U35" s="51">
        <f>'Лига №3 группа B'!Z14</f>
        <v>9</v>
      </c>
      <c r="V35" s="73">
        <f>'Лига №3 группа B'!AA14</f>
        <v>2</v>
      </c>
      <c r="W35" s="233"/>
      <c r="X35" s="228"/>
    </row>
    <row r="36" spans="1:24" x14ac:dyDescent="0.3">
      <c r="J36" s="79">
        <v>31</v>
      </c>
      <c r="K36" s="90" t="s">
        <v>25</v>
      </c>
      <c r="L36" s="91" t="s">
        <v>67</v>
      </c>
      <c r="M36" s="227"/>
    </row>
    <row r="37" spans="1:24" ht="15" thickBot="1" x14ac:dyDescent="0.35">
      <c r="J37" s="92">
        <v>32</v>
      </c>
      <c r="K37" s="93" t="s">
        <v>36</v>
      </c>
      <c r="L37" s="94" t="s">
        <v>67</v>
      </c>
      <c r="M37" s="228"/>
    </row>
  </sheetData>
  <mergeCells count="19">
    <mergeCell ref="H12:H15"/>
    <mergeCell ref="M12:M37"/>
    <mergeCell ref="H16:H33"/>
    <mergeCell ref="J29:L29"/>
    <mergeCell ref="X12:X23"/>
    <mergeCell ref="X24:X35"/>
    <mergeCell ref="W12:W17"/>
    <mergeCell ref="W18:W23"/>
    <mergeCell ref="W24:W29"/>
    <mergeCell ref="W30:W35"/>
    <mergeCell ref="A2:H2"/>
    <mergeCell ref="J2:M2"/>
    <mergeCell ref="O2:X2"/>
    <mergeCell ref="D3:E3"/>
    <mergeCell ref="H3:H11"/>
    <mergeCell ref="M3:M11"/>
    <mergeCell ref="S3:T3"/>
    <mergeCell ref="X3:X11"/>
    <mergeCell ref="W4:W11"/>
  </mergeCells>
  <conditionalFormatting sqref="R4:R35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4:W4 V12:W12 V5:V11 V18:W18 V13:V17 V19:V35">
    <cfRule type="colorScale" priority="6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V12:W12 V18:W18 V13:V17 V19:V35">
    <cfRule type="colorScale" priority="5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R4:R11">
    <cfRule type="colorScale" priority="4">
      <colorScale>
        <cfvo type="min"/>
        <cfvo type="percentile" val="50"/>
        <cfvo type="max"/>
        <color rgb="FFFF0000"/>
        <color rgb="FFFFEB84"/>
        <color rgb="FF63BE7B"/>
      </colorScale>
    </cfRule>
  </conditionalFormatting>
  <conditionalFormatting sqref="R12:R35">
    <cfRule type="colorScale" priority="3">
      <colorScale>
        <cfvo type="min"/>
        <cfvo type="percentile" val="50"/>
        <cfvo type="max"/>
        <color rgb="FFFF0000"/>
        <color rgb="FFFFEB84"/>
        <color rgb="FF63BE7B"/>
      </colorScale>
    </cfRule>
  </conditionalFormatting>
  <conditionalFormatting sqref="W30 W24">
    <cfRule type="colorScale" priority="2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W30 W24">
    <cfRule type="colorScale" priority="1">
      <colorScale>
        <cfvo type="min"/>
        <cfvo type="percentile" val="50"/>
        <cfvo type="max"/>
        <color rgb="FF00B050"/>
        <color rgb="FFFFEB84"/>
        <color rgb="FFFF0000"/>
      </colorScale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B74"/>
  <sheetViews>
    <sheetView zoomScaleNormal="100" workbookViewId="0">
      <selection activeCell="AP17" sqref="AP17"/>
    </sheetView>
  </sheetViews>
  <sheetFormatPr defaultRowHeight="14.4" outlineLevelCol="1" x14ac:dyDescent="0.3"/>
  <cols>
    <col min="1" max="1" width="4.44140625" customWidth="1"/>
    <col min="2" max="2" width="28.33203125" customWidth="1"/>
    <col min="3" max="3" width="7.88671875" customWidth="1"/>
    <col min="4" max="4" width="4.33203125" customWidth="1"/>
    <col min="5" max="5" width="0.88671875" customWidth="1"/>
    <col min="6" max="6" width="3.88671875" customWidth="1"/>
    <col min="7" max="7" width="4.33203125" customWidth="1"/>
    <col min="8" max="8" width="0.88671875" customWidth="1"/>
    <col min="9" max="10" width="4.44140625" customWidth="1"/>
    <col min="11" max="11" width="0.5546875" customWidth="1"/>
    <col min="12" max="13" width="4.33203125" customWidth="1"/>
    <col min="14" max="14" width="0.5546875" customWidth="1"/>
    <col min="15" max="15" width="4.44140625" customWidth="1"/>
    <col min="16" max="16" width="4.33203125" customWidth="1"/>
    <col min="17" max="17" width="0.5546875" customWidth="1"/>
    <col min="18" max="18" width="4.5546875" customWidth="1"/>
    <col min="19" max="19" width="4.33203125" customWidth="1"/>
    <col min="20" max="20" width="0.5546875" customWidth="1"/>
    <col min="21" max="21" width="4.33203125" customWidth="1"/>
    <col min="22" max="22" width="4.109375" customWidth="1"/>
    <col min="23" max="23" width="0.5546875" customWidth="1"/>
    <col min="24" max="24" width="4.33203125" customWidth="1"/>
    <col min="25" max="25" width="4.109375" customWidth="1"/>
    <col min="26" max="26" width="0.88671875" customWidth="1"/>
    <col min="27" max="27" width="4.44140625" customWidth="1"/>
    <col min="28" max="28" width="7" customWidth="1"/>
    <col min="29" max="31" width="7" hidden="1" customWidth="1" outlineLevel="1"/>
    <col min="32" max="32" width="5.44140625" customWidth="1" collapsed="1"/>
    <col min="33" max="33" width="1" customWidth="1"/>
    <col min="34" max="34" width="5.5546875" customWidth="1"/>
    <col min="35" max="35" width="8.44140625" customWidth="1"/>
    <col min="36" max="36" width="10.5546875" bestFit="1" customWidth="1"/>
    <col min="38" max="40" width="0" hidden="1" customWidth="1"/>
  </cols>
  <sheetData>
    <row r="1" spans="1:54" ht="18.600000000000001" thickBot="1" x14ac:dyDescent="0.4">
      <c r="A1" s="294" t="s">
        <v>14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7"/>
    </row>
    <row r="2" spans="1:54" ht="19.2" thickTop="1" thickBot="1" x14ac:dyDescent="0.4">
      <c r="A2" s="256" t="s">
        <v>15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8"/>
      <c r="N2" s="258"/>
      <c r="O2" s="258"/>
      <c r="P2" s="258"/>
      <c r="Q2" s="258"/>
      <c r="R2" s="258"/>
      <c r="S2" s="258"/>
      <c r="T2" s="258"/>
      <c r="U2" s="258"/>
      <c r="V2" s="258"/>
      <c r="W2" s="258"/>
      <c r="X2" s="258"/>
      <c r="Y2" s="258"/>
      <c r="Z2" s="258"/>
      <c r="AA2" s="258"/>
      <c r="AB2" s="258"/>
      <c r="AC2" s="258"/>
      <c r="AD2" s="258"/>
      <c r="AE2" s="258"/>
      <c r="AF2" s="258"/>
      <c r="AG2" s="258"/>
      <c r="AH2" s="258"/>
      <c r="AI2" s="258"/>
      <c r="AJ2" s="259"/>
    </row>
    <row r="3" spans="1:54" ht="28.8" customHeight="1" thickBot="1" x14ac:dyDescent="0.35">
      <c r="A3" s="6" t="s">
        <v>20</v>
      </c>
      <c r="B3" s="8" t="s">
        <v>1</v>
      </c>
      <c r="C3" s="6" t="s">
        <v>21</v>
      </c>
      <c r="D3" s="291">
        <v>1</v>
      </c>
      <c r="E3" s="292"/>
      <c r="F3" s="293"/>
      <c r="G3" s="291">
        <v>2</v>
      </c>
      <c r="H3" s="292"/>
      <c r="I3" s="293"/>
      <c r="J3" s="291">
        <v>3</v>
      </c>
      <c r="K3" s="292"/>
      <c r="L3" s="293"/>
      <c r="M3" s="291">
        <v>4</v>
      </c>
      <c r="N3" s="292"/>
      <c r="O3" s="293"/>
      <c r="P3" s="291">
        <v>5</v>
      </c>
      <c r="Q3" s="292"/>
      <c r="R3" s="293"/>
      <c r="S3" s="291">
        <v>6</v>
      </c>
      <c r="T3" s="292"/>
      <c r="U3" s="293"/>
      <c r="V3" s="291">
        <v>7</v>
      </c>
      <c r="W3" s="292"/>
      <c r="X3" s="293"/>
      <c r="Y3" s="291">
        <v>8</v>
      </c>
      <c r="Z3" s="292"/>
      <c r="AA3" s="293"/>
      <c r="AB3" s="5" t="s">
        <v>18</v>
      </c>
      <c r="AC3" s="5" t="s">
        <v>269</v>
      </c>
      <c r="AD3" s="5" t="s">
        <v>270</v>
      </c>
      <c r="AE3" s="5" t="s">
        <v>271</v>
      </c>
      <c r="AF3" s="307" t="s">
        <v>19</v>
      </c>
      <c r="AG3" s="214"/>
      <c r="AH3" s="215"/>
      <c r="AI3" s="7" t="s">
        <v>22</v>
      </c>
      <c r="AJ3" s="6" t="s">
        <v>13</v>
      </c>
    </row>
    <row r="4" spans="1:54" ht="24.6" customHeight="1" x14ac:dyDescent="0.3">
      <c r="A4" s="252">
        <v>1</v>
      </c>
      <c r="B4" s="301" t="str">
        <f>'Расписание игр'!A4</f>
        <v>УЖДТ</v>
      </c>
      <c r="C4" s="260">
        <f>SUM(AC4:AE5)</f>
        <v>7</v>
      </c>
      <c r="D4" s="266"/>
      <c r="E4" s="267"/>
      <c r="F4" s="268"/>
      <c r="G4" s="9">
        <v>0</v>
      </c>
      <c r="H4" s="10" t="s">
        <v>17</v>
      </c>
      <c r="I4" s="11">
        <v>1</v>
      </c>
      <c r="J4" s="9">
        <v>3</v>
      </c>
      <c r="K4" s="10" t="s">
        <v>17</v>
      </c>
      <c r="L4" s="11">
        <v>1</v>
      </c>
      <c r="M4" s="9">
        <v>2</v>
      </c>
      <c r="N4" s="10" t="s">
        <v>17</v>
      </c>
      <c r="O4" s="11">
        <v>5</v>
      </c>
      <c r="P4" s="9">
        <v>2</v>
      </c>
      <c r="Q4" s="10" t="s">
        <v>17</v>
      </c>
      <c r="R4" s="11">
        <v>4</v>
      </c>
      <c r="S4" s="9">
        <v>2</v>
      </c>
      <c r="T4" s="10" t="s">
        <v>17</v>
      </c>
      <c r="U4" s="11">
        <v>0</v>
      </c>
      <c r="V4" s="9">
        <v>3</v>
      </c>
      <c r="W4" s="10" t="s">
        <v>17</v>
      </c>
      <c r="X4" s="11">
        <v>0</v>
      </c>
      <c r="Y4" s="9">
        <v>7</v>
      </c>
      <c r="Z4" s="10" t="s">
        <v>17</v>
      </c>
      <c r="AA4" s="11">
        <v>0</v>
      </c>
      <c r="AB4" s="264">
        <f>SUM(D5:AA5)-AE4*0.00001</f>
        <v>12</v>
      </c>
      <c r="AC4" s="234">
        <f>COUNTIF(G5:AA5,3)</f>
        <v>4</v>
      </c>
      <c r="AD4" s="236">
        <f>COUNTIF(G5:AA5,1)</f>
        <v>0</v>
      </c>
      <c r="AE4" s="238">
        <f>COUNTIF(G5:AA5,0.00001)</f>
        <v>3</v>
      </c>
      <c r="AF4" s="274">
        <f>SUM(G4,J4,M4,P4,S4,V4,Y4)</f>
        <v>19</v>
      </c>
      <c r="AG4" s="262" t="s">
        <v>17</v>
      </c>
      <c r="AH4" s="275">
        <f>I4+L4+O4+R4+U4+X4+AA4</f>
        <v>11</v>
      </c>
      <c r="AI4" s="250">
        <f>AF4-AH4</f>
        <v>8</v>
      </c>
      <c r="AJ4" s="250">
        <f>_xlfn.RANK.EQ(AB4,$AB$4:$AB$19,0)+COUNTIFS($AB$4:$AB$19,AB4,$AI$4:$AI$19,"&gt;"&amp;AI4)</f>
        <v>4</v>
      </c>
      <c r="AL4">
        <f>_xlfn.RANK.EQ(AB4,$AB$4:$AB$19,0)</f>
        <v>4</v>
      </c>
      <c r="AM4">
        <f>_xlfn.RANK.EQ(AI4,$AI$4:$AI$19,0)</f>
        <v>4</v>
      </c>
      <c r="AN4">
        <f>_xlfn.RANK.EQ(AB4,$AB$4:$AB$19,0)+COUNTIFS($AB$4:$AB$19,AB4,$AI$4:$AI$19,"&gt;"&amp;AI4)</f>
        <v>4</v>
      </c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</row>
    <row r="5" spans="1:54" ht="24.6" customHeight="1" thickBot="1" x14ac:dyDescent="0.35">
      <c r="A5" s="253"/>
      <c r="B5" s="302"/>
      <c r="C5" s="261"/>
      <c r="D5" s="298"/>
      <c r="E5" s="299"/>
      <c r="F5" s="300"/>
      <c r="G5" s="243">
        <f>IF(G4="",0,IF(G4&gt;I4,3,(IF(I4&gt;G4,0.00001,1))))</f>
        <v>1.0000000000000001E-5</v>
      </c>
      <c r="H5" s="244"/>
      <c r="I5" s="245"/>
      <c r="J5" s="243">
        <f t="shared" ref="J5" si="0">IF(J4="",0,IF(J4&gt;L4,3,(IF(L4&gt;J4,0.00001,1))))</f>
        <v>3</v>
      </c>
      <c r="K5" s="244"/>
      <c r="L5" s="245"/>
      <c r="M5" s="243">
        <f>IF(M4="",0,IF(M4&gt;O4,3,(IF(O4&gt;M4,0.00001,1))))</f>
        <v>1.0000000000000001E-5</v>
      </c>
      <c r="N5" s="244"/>
      <c r="O5" s="245"/>
      <c r="P5" s="243">
        <f t="shared" ref="P5" si="1">IF(P4="",0,IF(P4&gt;R4,3,(IF(R4&gt;P4,0.00001,1))))</f>
        <v>1.0000000000000001E-5</v>
      </c>
      <c r="Q5" s="244"/>
      <c r="R5" s="245"/>
      <c r="S5" s="243">
        <f t="shared" ref="S5" si="2">IF(S4="",0,IF(S4&gt;U4,3,(IF(U4&gt;S4,0.00001,1))))</f>
        <v>3</v>
      </c>
      <c r="T5" s="244"/>
      <c r="U5" s="245"/>
      <c r="V5" s="243">
        <f t="shared" ref="V5" si="3">IF(V4="",0,IF(V4&gt;X4,3,(IF(X4&gt;V4,0.00001,1))))</f>
        <v>3</v>
      </c>
      <c r="W5" s="244"/>
      <c r="X5" s="245"/>
      <c r="Y5" s="243">
        <f t="shared" ref="Y5" si="4">IF(Y4="",0,IF(Y4&gt;AA4,3,(IF(AA4&gt;Y4,0.00001,1))))</f>
        <v>3</v>
      </c>
      <c r="Z5" s="244"/>
      <c r="AA5" s="245"/>
      <c r="AB5" s="265"/>
      <c r="AC5" s="235"/>
      <c r="AD5" s="237"/>
      <c r="AE5" s="239"/>
      <c r="AF5" s="273"/>
      <c r="AG5" s="263"/>
      <c r="AH5" s="276"/>
      <c r="AI5" s="251"/>
      <c r="AJ5" s="251"/>
      <c r="AL5" t="e">
        <f t="shared" ref="AL5:AL19" si="5">_xlfn.RANK.EQ(AB5,$AB$4:$AB$19,0)</f>
        <v>#N/A</v>
      </c>
      <c r="AM5" t="e">
        <f t="shared" ref="AM5:AM19" si="6">_xlfn.RANK.EQ(AI5,$AI$4:$AI$19,0)</f>
        <v>#N/A</v>
      </c>
      <c r="AO5" s="115"/>
      <c r="AP5" s="115"/>
      <c r="AQ5" s="115"/>
      <c r="AR5" s="115"/>
      <c r="AS5" s="115"/>
      <c r="AT5" s="115"/>
      <c r="AU5" s="115"/>
      <c r="AV5" s="115"/>
      <c r="AW5" s="115"/>
      <c r="AX5" s="115"/>
      <c r="AY5" s="115"/>
      <c r="AZ5" s="115"/>
      <c r="BA5" s="115"/>
      <c r="BB5" s="115"/>
    </row>
    <row r="6" spans="1:54" ht="24.6" customHeight="1" x14ac:dyDescent="0.3">
      <c r="A6" s="252">
        <v>2</v>
      </c>
      <c r="B6" s="303" t="str">
        <f>'Расписание игр'!A5</f>
        <v>МРЦ</v>
      </c>
      <c r="C6" s="260">
        <f t="shared" ref="C6" si="7">SUM(AC6:AE7)</f>
        <v>7</v>
      </c>
      <c r="D6" s="9">
        <v>1</v>
      </c>
      <c r="E6" s="10" t="s">
        <v>17</v>
      </c>
      <c r="F6" s="11">
        <v>0</v>
      </c>
      <c r="G6" s="305"/>
      <c r="H6" s="267"/>
      <c r="I6" s="268"/>
      <c r="J6" s="9">
        <v>8</v>
      </c>
      <c r="K6" s="10" t="s">
        <v>17</v>
      </c>
      <c r="L6" s="11">
        <v>0</v>
      </c>
      <c r="M6" s="9">
        <v>1</v>
      </c>
      <c r="N6" s="10" t="s">
        <v>17</v>
      </c>
      <c r="O6" s="11">
        <v>1</v>
      </c>
      <c r="P6" s="9">
        <v>3</v>
      </c>
      <c r="Q6" s="10">
        <v>3</v>
      </c>
      <c r="R6" s="11">
        <v>4</v>
      </c>
      <c r="S6" s="9">
        <v>8</v>
      </c>
      <c r="T6" s="10" t="s">
        <v>17</v>
      </c>
      <c r="U6" s="11">
        <v>3</v>
      </c>
      <c r="V6" s="9">
        <v>5</v>
      </c>
      <c r="W6" s="10" t="s">
        <v>17</v>
      </c>
      <c r="X6" s="11">
        <v>1</v>
      </c>
      <c r="Y6" s="9">
        <v>3</v>
      </c>
      <c r="Z6" s="10" t="s">
        <v>17</v>
      </c>
      <c r="AA6" s="11">
        <v>0</v>
      </c>
      <c r="AB6" s="264">
        <f t="shared" ref="AB6" si="8">SUM(D7:AA7)-AE6*0.00001</f>
        <v>16</v>
      </c>
      <c r="AC6" s="234">
        <f>COUNTIF(D7:AA7,3)</f>
        <v>5</v>
      </c>
      <c r="AD6" s="236">
        <f>COUNTIF(D7:AA7,1)</f>
        <v>1</v>
      </c>
      <c r="AE6" s="238">
        <f>COUNTIF(D7:AA7,0.00001)</f>
        <v>1</v>
      </c>
      <c r="AF6" s="272">
        <f>D6+J6+M6+P6+S6+V6+Y6</f>
        <v>29</v>
      </c>
      <c r="AG6" s="262" t="s">
        <v>17</v>
      </c>
      <c r="AH6" s="275">
        <f>SUM(F6,L6,O6,R6,U6,X6,AA6)</f>
        <v>9</v>
      </c>
      <c r="AI6" s="250">
        <f t="shared" ref="AI6" si="9">AF6-AH6</f>
        <v>20</v>
      </c>
      <c r="AJ6" s="377">
        <f t="shared" ref="AJ6" si="10">_xlfn.RANK.EQ(AB6,$AB$4:$AB$19,0)+COUNTIFS($AB$4:$AB$19,AB6,$AI$4:$AI$19,"&gt;"&amp;AI6)</f>
        <v>2</v>
      </c>
      <c r="AL6">
        <f t="shared" si="5"/>
        <v>2</v>
      </c>
      <c r="AM6">
        <f t="shared" si="6"/>
        <v>2</v>
      </c>
      <c r="AN6">
        <f t="shared" ref="AN6:AN18" si="11">_xlfn.RANK.EQ(AB6,$AB$4:$AB$19,0)+COUNTIFS($AB$4:$AB$19,AB6,$AI$4:$AI$19,"&gt;"&amp;AI6)</f>
        <v>2</v>
      </c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115"/>
      <c r="BB6" s="115"/>
    </row>
    <row r="7" spans="1:54" s="1" customFormat="1" ht="24.6" customHeight="1" thickBot="1" x14ac:dyDescent="0.35">
      <c r="A7" s="253"/>
      <c r="B7" s="304"/>
      <c r="C7" s="261"/>
      <c r="D7" s="243">
        <f>IF(D6="",0,IF(D6&gt;F6,3,(IF(F6&gt;D6,0.00001,1))))</f>
        <v>3</v>
      </c>
      <c r="E7" s="244"/>
      <c r="F7" s="245"/>
      <c r="G7" s="306"/>
      <c r="H7" s="270"/>
      <c r="I7" s="271"/>
      <c r="J7" s="243">
        <f>IF(J6="",0,IF(J6&gt;L6,3,(IF(L6&gt;J6,0.00001,1))))</f>
        <v>3</v>
      </c>
      <c r="K7" s="244"/>
      <c r="L7" s="245"/>
      <c r="M7" s="243">
        <f t="shared" ref="M7" si="12">IF(M6="",0,IF(M6&gt;O6,3,(IF(O6&gt;M6,0.00001,1))))</f>
        <v>1</v>
      </c>
      <c r="N7" s="244"/>
      <c r="O7" s="245"/>
      <c r="P7" s="243">
        <f t="shared" ref="P7" si="13">IF(P6="",0,IF(P6&gt;R6,3,(IF(R6&gt;P6,0.00001,1))))</f>
        <v>1.0000000000000001E-5</v>
      </c>
      <c r="Q7" s="244"/>
      <c r="R7" s="245"/>
      <c r="S7" s="243">
        <f t="shared" ref="S7" si="14">IF(S6="",0,IF(S6&gt;U6,3,(IF(U6&gt;S6,0.00001,1))))</f>
        <v>3</v>
      </c>
      <c r="T7" s="244"/>
      <c r="U7" s="245"/>
      <c r="V7" s="243">
        <f t="shared" ref="V7" si="15">IF(V6="",0,IF(V6&gt;X6,3,(IF(X6&gt;V6,0.00001,1))))</f>
        <v>3</v>
      </c>
      <c r="W7" s="244"/>
      <c r="X7" s="245"/>
      <c r="Y7" s="243">
        <f t="shared" ref="Y7" si="16">IF(Y6="",0,IF(Y6&gt;AA6,3,(IF(AA6&gt;Y6,0.00001,1))))</f>
        <v>3</v>
      </c>
      <c r="Z7" s="244"/>
      <c r="AA7" s="245"/>
      <c r="AB7" s="265"/>
      <c r="AC7" s="235"/>
      <c r="AD7" s="237"/>
      <c r="AE7" s="239"/>
      <c r="AF7" s="273"/>
      <c r="AG7" s="263"/>
      <c r="AH7" s="276"/>
      <c r="AI7" s="251"/>
      <c r="AJ7" s="378"/>
      <c r="AL7" t="e">
        <f t="shared" si="5"/>
        <v>#N/A</v>
      </c>
      <c r="AM7" t="e">
        <f t="shared" si="6"/>
        <v>#N/A</v>
      </c>
      <c r="AN7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  <c r="BA7" s="115"/>
      <c r="BB7" s="115"/>
    </row>
    <row r="8" spans="1:54" s="1" customFormat="1" ht="24.6" customHeight="1" x14ac:dyDescent="0.3">
      <c r="A8" s="254">
        <v>3</v>
      </c>
      <c r="B8" s="277" t="str">
        <f>'Расписание игр'!A6</f>
        <v>Сб. ЦГП, Дирекция по прокатному производству</v>
      </c>
      <c r="C8" s="260">
        <f t="shared" ref="C8" si="17">SUM(AC8:AE9)</f>
        <v>7</v>
      </c>
      <c r="D8" s="14">
        <v>1</v>
      </c>
      <c r="E8" s="10" t="s">
        <v>17</v>
      </c>
      <c r="F8" s="15">
        <v>3</v>
      </c>
      <c r="G8" s="14">
        <v>0</v>
      </c>
      <c r="H8" s="10" t="s">
        <v>17</v>
      </c>
      <c r="I8" s="15">
        <v>8</v>
      </c>
      <c r="J8" s="285"/>
      <c r="K8" s="286"/>
      <c r="L8" s="287"/>
      <c r="M8" s="14">
        <v>2</v>
      </c>
      <c r="N8" s="10" t="s">
        <v>17</v>
      </c>
      <c r="O8" s="15">
        <v>5</v>
      </c>
      <c r="P8" s="14">
        <v>1</v>
      </c>
      <c r="Q8" s="10" t="s">
        <v>17</v>
      </c>
      <c r="R8" s="15">
        <v>7</v>
      </c>
      <c r="S8" s="14">
        <v>4</v>
      </c>
      <c r="T8" s="10" t="s">
        <v>17</v>
      </c>
      <c r="U8" s="15">
        <v>1</v>
      </c>
      <c r="V8" s="14">
        <v>1</v>
      </c>
      <c r="W8" s="10" t="s">
        <v>17</v>
      </c>
      <c r="X8" s="15">
        <v>1</v>
      </c>
      <c r="Y8" s="14">
        <v>1</v>
      </c>
      <c r="Z8" s="10" t="s">
        <v>17</v>
      </c>
      <c r="AA8" s="15">
        <v>3</v>
      </c>
      <c r="AB8" s="264">
        <f t="shared" ref="AB8" si="18">SUM(D9:AA9)-AE8*0.00001</f>
        <v>4</v>
      </c>
      <c r="AC8" s="234">
        <f t="shared" ref="AC8" si="19">COUNTIF(D9:AA9,3)</f>
        <v>1</v>
      </c>
      <c r="AD8" s="236">
        <f t="shared" ref="AD8" si="20">COUNTIF(D9:AA9,1)</f>
        <v>1</v>
      </c>
      <c r="AE8" s="238">
        <f t="shared" ref="AE8" si="21">COUNTIF(D9:AA9,0.00001)</f>
        <v>5</v>
      </c>
      <c r="AF8" s="272">
        <f>D8+G8+M8+P8+S8+V8+Y8</f>
        <v>10</v>
      </c>
      <c r="AG8" s="262" t="s">
        <v>17</v>
      </c>
      <c r="AH8" s="275">
        <f>F8+I8+O8+R8+U8+X8+AA8</f>
        <v>28</v>
      </c>
      <c r="AI8" s="250">
        <f>AF8-AH8</f>
        <v>-18</v>
      </c>
      <c r="AJ8" s="250">
        <f t="shared" ref="AJ8" si="22">_xlfn.RANK.EQ(AB8,$AB$4:$AB$19,0)+COUNTIFS($AB$4:$AB$19,AB8,$AI$4:$AI$19,"&gt;"&amp;AI8)</f>
        <v>7</v>
      </c>
      <c r="AL8">
        <f t="shared" si="5"/>
        <v>6</v>
      </c>
      <c r="AM8">
        <f t="shared" si="6"/>
        <v>7</v>
      </c>
      <c r="AN8">
        <f t="shared" si="11"/>
        <v>7</v>
      </c>
      <c r="AO8" s="115"/>
      <c r="AP8" s="115"/>
      <c r="AQ8" s="115"/>
      <c r="AR8" s="115"/>
      <c r="AS8" s="115"/>
      <c r="AT8" s="115"/>
      <c r="AU8" s="115"/>
      <c r="AV8" s="115"/>
      <c r="AW8" s="115"/>
      <c r="AX8" s="115"/>
      <c r="AY8" s="115"/>
      <c r="AZ8" s="115"/>
      <c r="BA8" s="115"/>
      <c r="BB8" s="115"/>
    </row>
    <row r="9" spans="1:54" s="1" customFormat="1" ht="24.6" customHeight="1" thickBot="1" x14ac:dyDescent="0.35">
      <c r="A9" s="255"/>
      <c r="B9" s="278"/>
      <c r="C9" s="261"/>
      <c r="D9" s="243">
        <f>IF(D8="",0,IF(D8&gt;F8,3,(IF(F8&gt;D8,0.00001,1))))</f>
        <v>1.0000000000000001E-5</v>
      </c>
      <c r="E9" s="244"/>
      <c r="F9" s="245"/>
      <c r="G9" s="243">
        <f>IF(G8="",0,IF(G8&gt;I8,3,(IF(I8&gt;G8,0.00001,1))))</f>
        <v>1.0000000000000001E-5</v>
      </c>
      <c r="H9" s="244"/>
      <c r="I9" s="245"/>
      <c r="J9" s="288"/>
      <c r="K9" s="289"/>
      <c r="L9" s="290"/>
      <c r="M9" s="243">
        <f>IF(M8="",0,IF(M8&gt;O8,3,(IF(O8&gt;M8,0.00001,1))))</f>
        <v>1.0000000000000001E-5</v>
      </c>
      <c r="N9" s="244"/>
      <c r="O9" s="245"/>
      <c r="P9" s="243">
        <f t="shared" ref="P9" si="23">IF(P8="",0,IF(P8&gt;R8,3,(IF(R8&gt;P8,0.00001,1))))</f>
        <v>1.0000000000000001E-5</v>
      </c>
      <c r="Q9" s="244"/>
      <c r="R9" s="245"/>
      <c r="S9" s="243">
        <f t="shared" ref="S9" si="24">IF(S8="",0,IF(S8&gt;U8,3,(IF(U8&gt;S8,0.00001,1))))</f>
        <v>3</v>
      </c>
      <c r="T9" s="244"/>
      <c r="U9" s="245"/>
      <c r="V9" s="243">
        <f t="shared" ref="V9" si="25">IF(V8="",0,IF(V8&gt;X8,3,(IF(X8&gt;V8,0.00001,1))))</f>
        <v>1</v>
      </c>
      <c r="W9" s="244"/>
      <c r="X9" s="245"/>
      <c r="Y9" s="243">
        <f t="shared" ref="Y9" si="26">IF(Y8="",0,IF(Y8&gt;AA8,3,(IF(AA8&gt;Y8,0.00001,1))))</f>
        <v>1.0000000000000001E-5</v>
      </c>
      <c r="Z9" s="244"/>
      <c r="AA9" s="245"/>
      <c r="AB9" s="265"/>
      <c r="AC9" s="235"/>
      <c r="AD9" s="237"/>
      <c r="AE9" s="239"/>
      <c r="AF9" s="273"/>
      <c r="AG9" s="263"/>
      <c r="AH9" s="276"/>
      <c r="AI9" s="251"/>
      <c r="AJ9" s="251"/>
      <c r="AL9" t="e">
        <f t="shared" si="5"/>
        <v>#N/A</v>
      </c>
      <c r="AM9" t="e">
        <f t="shared" si="6"/>
        <v>#N/A</v>
      </c>
      <c r="AN9"/>
      <c r="AO9" s="115"/>
      <c r="AP9" s="115"/>
      <c r="AQ9" s="115"/>
      <c r="AR9" s="115"/>
      <c r="AS9" s="115"/>
      <c r="AT9" s="115"/>
      <c r="AU9" s="115"/>
      <c r="AV9" s="115"/>
      <c r="AW9" s="115"/>
      <c r="AX9" s="115"/>
      <c r="AY9" s="115"/>
      <c r="AZ9" s="115"/>
      <c r="BA9" s="115"/>
      <c r="BB9" s="115"/>
    </row>
    <row r="10" spans="1:54" s="1" customFormat="1" ht="24.6" customHeight="1" x14ac:dyDescent="0.3">
      <c r="A10" s="252">
        <v>4</v>
      </c>
      <c r="B10" s="279" t="str">
        <f>'Расписание игр'!A7</f>
        <v>РЦКО</v>
      </c>
      <c r="C10" s="260">
        <f t="shared" ref="C10" si="27">SUM(AC10:AE11)</f>
        <v>7</v>
      </c>
      <c r="D10" s="9">
        <v>5</v>
      </c>
      <c r="E10" s="10" t="s">
        <v>17</v>
      </c>
      <c r="F10" s="11">
        <v>2</v>
      </c>
      <c r="G10" s="9">
        <v>1</v>
      </c>
      <c r="H10" s="10" t="s">
        <v>17</v>
      </c>
      <c r="I10" s="11">
        <v>1</v>
      </c>
      <c r="J10" s="9">
        <v>5</v>
      </c>
      <c r="K10" s="10" t="s">
        <v>17</v>
      </c>
      <c r="L10" s="11">
        <v>2</v>
      </c>
      <c r="M10" s="266"/>
      <c r="N10" s="267"/>
      <c r="O10" s="268"/>
      <c r="P10" s="9">
        <v>0</v>
      </c>
      <c r="Q10" s="10" t="s">
        <v>17</v>
      </c>
      <c r="R10" s="11">
        <v>0</v>
      </c>
      <c r="S10" s="9">
        <v>2</v>
      </c>
      <c r="T10" s="10" t="s">
        <v>17</v>
      </c>
      <c r="U10" s="11">
        <v>2</v>
      </c>
      <c r="V10" s="9">
        <v>4</v>
      </c>
      <c r="W10" s="10" t="s">
        <v>17</v>
      </c>
      <c r="X10" s="11">
        <v>1</v>
      </c>
      <c r="Y10" s="9">
        <v>4</v>
      </c>
      <c r="Z10" s="10" t="s">
        <v>17</v>
      </c>
      <c r="AA10" s="11">
        <v>1</v>
      </c>
      <c r="AB10" s="264">
        <f t="shared" ref="AB10" si="28">SUM(D11:AA11)-AE10*0.00001</f>
        <v>15</v>
      </c>
      <c r="AC10" s="234">
        <f t="shared" ref="AC10" si="29">COUNTIF(D11:AA11,3)</f>
        <v>4</v>
      </c>
      <c r="AD10" s="236">
        <f t="shared" ref="AD10" si="30">COUNTIF(D11:AA11,1)</f>
        <v>3</v>
      </c>
      <c r="AE10" s="238">
        <f t="shared" ref="AE10" si="31">COUNTIF(D11:AA11,0.00001)</f>
        <v>0</v>
      </c>
      <c r="AF10" s="274">
        <f t="shared" ref="AF10" si="32">SUM(D10,G10,J10,M10,P10,S10,V10,Y10)</f>
        <v>21</v>
      </c>
      <c r="AG10" s="262" t="s">
        <v>17</v>
      </c>
      <c r="AH10" s="275">
        <f>F10+I10+O10+R10+U10+X10+AA10</f>
        <v>7</v>
      </c>
      <c r="AI10" s="250">
        <f t="shared" ref="AI10" si="33">AF10-AH10</f>
        <v>14</v>
      </c>
      <c r="AJ10" s="375">
        <f t="shared" ref="AJ10" si="34">_xlfn.RANK.EQ(AB10,$AB$4:$AB$19,0)+COUNTIFS($AB$4:$AB$19,AB10,$AI$4:$AI$19,"&gt;"&amp;AI10)</f>
        <v>3</v>
      </c>
      <c r="AL10">
        <f t="shared" si="5"/>
        <v>3</v>
      </c>
      <c r="AM10">
        <f t="shared" si="6"/>
        <v>3</v>
      </c>
      <c r="AN10">
        <f t="shared" si="11"/>
        <v>3</v>
      </c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</row>
    <row r="11" spans="1:54" ht="24.6" customHeight="1" thickBot="1" x14ac:dyDescent="0.35">
      <c r="A11" s="253"/>
      <c r="B11" s="280"/>
      <c r="C11" s="261"/>
      <c r="D11" s="243">
        <f>IF(D10="",0,IF(D10&gt;F10,3,(IF(F10&gt;D10,0.00001,1))))</f>
        <v>3</v>
      </c>
      <c r="E11" s="244"/>
      <c r="F11" s="245"/>
      <c r="G11" s="243">
        <f t="shared" ref="G11" si="35">IF(G10="",0,IF(G10&gt;I10,3,(IF(G10&gt;I10,0.00001,1))))</f>
        <v>1</v>
      </c>
      <c r="H11" s="244"/>
      <c r="I11" s="245"/>
      <c r="J11" s="243">
        <f t="shared" ref="J11" si="36">IF(J10="",0,IF(J10&gt;L10,3,(IF(J10&gt;L10,0.00001,1))))</f>
        <v>3</v>
      </c>
      <c r="K11" s="244"/>
      <c r="L11" s="245"/>
      <c r="M11" s="269"/>
      <c r="N11" s="270"/>
      <c r="O11" s="271"/>
      <c r="P11" s="243">
        <f>IF(P10="",0,IF(P10&gt;R10,3,(IF(R10&gt;P10,0.00001,1))))</f>
        <v>1</v>
      </c>
      <c r="Q11" s="244"/>
      <c r="R11" s="245"/>
      <c r="S11" s="243">
        <f t="shared" ref="S11" si="37">IF(S10="",0,IF(S10&gt;U10,3,(IF(U10&gt;S10,0.00001,1))))</f>
        <v>1</v>
      </c>
      <c r="T11" s="244"/>
      <c r="U11" s="245"/>
      <c r="V11" s="243">
        <f t="shared" ref="V11" si="38">IF(V10="",0,IF(V10&gt;X10,3,(IF(X10&gt;V10,0.00001,1))))</f>
        <v>3</v>
      </c>
      <c r="W11" s="244"/>
      <c r="X11" s="245"/>
      <c r="Y11" s="243">
        <f t="shared" ref="Y11" si="39">IF(Y10="",0,IF(Y10&gt;AA10,3,(IF(AA10&gt;Y10,0.00001,1))))</f>
        <v>3</v>
      </c>
      <c r="Z11" s="244"/>
      <c r="AA11" s="245"/>
      <c r="AB11" s="265"/>
      <c r="AC11" s="235"/>
      <c r="AD11" s="237"/>
      <c r="AE11" s="239"/>
      <c r="AF11" s="273"/>
      <c r="AG11" s="263"/>
      <c r="AH11" s="276"/>
      <c r="AI11" s="251"/>
      <c r="AJ11" s="376"/>
      <c r="AL11" t="e">
        <f t="shared" si="5"/>
        <v>#N/A</v>
      </c>
      <c r="AM11" t="e">
        <f t="shared" si="6"/>
        <v>#N/A</v>
      </c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</row>
    <row r="12" spans="1:54" s="1" customFormat="1" ht="24.6" customHeight="1" x14ac:dyDescent="0.3">
      <c r="A12" s="252">
        <v>5</v>
      </c>
      <c r="B12" s="281" t="str">
        <f>'Расписание игр'!A8</f>
        <v>Сб. ЦРМО, КХП</v>
      </c>
      <c r="C12" s="260">
        <f t="shared" ref="C12" si="40">SUM(AC12:AE13)</f>
        <v>7</v>
      </c>
      <c r="D12" s="9">
        <v>4</v>
      </c>
      <c r="E12" s="10" t="s">
        <v>17</v>
      </c>
      <c r="F12" s="11">
        <v>2</v>
      </c>
      <c r="G12" s="9">
        <v>4</v>
      </c>
      <c r="H12" s="10" t="s">
        <v>17</v>
      </c>
      <c r="I12" s="11">
        <v>3</v>
      </c>
      <c r="J12" s="9">
        <v>7</v>
      </c>
      <c r="K12" s="10" t="s">
        <v>17</v>
      </c>
      <c r="L12" s="11">
        <v>1</v>
      </c>
      <c r="M12" s="9">
        <v>0</v>
      </c>
      <c r="N12" s="10" t="s">
        <v>17</v>
      </c>
      <c r="O12" s="11">
        <v>0</v>
      </c>
      <c r="P12" s="266"/>
      <c r="Q12" s="267"/>
      <c r="R12" s="268"/>
      <c r="S12" s="9">
        <v>8</v>
      </c>
      <c r="T12" s="10" t="s">
        <v>17</v>
      </c>
      <c r="U12" s="11">
        <v>1</v>
      </c>
      <c r="V12" s="9">
        <v>6</v>
      </c>
      <c r="W12" s="10" t="s">
        <v>17</v>
      </c>
      <c r="X12" s="11">
        <v>1</v>
      </c>
      <c r="Y12" s="9">
        <v>4</v>
      </c>
      <c r="Z12" s="10" t="s">
        <v>17</v>
      </c>
      <c r="AA12" s="11">
        <v>1</v>
      </c>
      <c r="AB12" s="264">
        <f t="shared" ref="AB12" si="41">SUM(D13:AA13)-AE12*0.00001</f>
        <v>19</v>
      </c>
      <c r="AC12" s="234">
        <f t="shared" ref="AC12" si="42">COUNTIF(D13:AA13,3)</f>
        <v>6</v>
      </c>
      <c r="AD12" s="236">
        <f t="shared" ref="AD12" si="43">COUNTIF(D13:AA13,1)</f>
        <v>1</v>
      </c>
      <c r="AE12" s="238">
        <f t="shared" ref="AE12" si="44">COUNTIF(D13:AA13,0.00001)</f>
        <v>0</v>
      </c>
      <c r="AF12" s="274">
        <f t="shared" ref="AF12" si="45">SUM(D12,G12,J12,M12,P12,S12,V12,Y12)</f>
        <v>33</v>
      </c>
      <c r="AG12" s="262" t="s">
        <v>17</v>
      </c>
      <c r="AH12" s="275">
        <f>F12+I12+O12+L12+U12+X12+AA12</f>
        <v>9</v>
      </c>
      <c r="AI12" s="250">
        <f t="shared" ref="AI12" si="46">AF12-AH12</f>
        <v>24</v>
      </c>
      <c r="AJ12" s="379">
        <f t="shared" ref="AJ12" si="47">_xlfn.RANK.EQ(AB12,$AB$4:$AB$19,0)+COUNTIFS($AB$4:$AB$19,AB12,$AI$4:$AI$19,"&gt;"&amp;AI12)</f>
        <v>1</v>
      </c>
      <c r="AL12">
        <f t="shared" si="5"/>
        <v>1</v>
      </c>
      <c r="AM12">
        <f t="shared" si="6"/>
        <v>1</v>
      </c>
      <c r="AN12">
        <f t="shared" si="11"/>
        <v>1</v>
      </c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</row>
    <row r="13" spans="1:54" ht="24.6" customHeight="1" thickBot="1" x14ac:dyDescent="0.35">
      <c r="A13" s="253"/>
      <c r="B13" s="282"/>
      <c r="C13" s="261"/>
      <c r="D13" s="243">
        <f>IF(D12="",0,IF(D12&gt;F12,3,(IF(F12&gt;D12,0.00001,1))))</f>
        <v>3</v>
      </c>
      <c r="E13" s="244"/>
      <c r="F13" s="245"/>
      <c r="G13" s="243">
        <f t="shared" ref="G13" si="48">IF(G12="",0,IF(G12&gt;I12,3,(IF(I12&gt;G12,0.00001,1))))</f>
        <v>3</v>
      </c>
      <c r="H13" s="244"/>
      <c r="I13" s="245"/>
      <c r="J13" s="243">
        <f t="shared" ref="J13" si="49">IF(J12="",0,IF(J12&gt;L12,3,(IF(L12&gt;J12,0.00001,1))))</f>
        <v>3</v>
      </c>
      <c r="K13" s="244"/>
      <c r="L13" s="245"/>
      <c r="M13" s="243">
        <f t="shared" ref="M13" si="50">IF(M12="",0,IF(M12&gt;O12,3,(IF(O12&gt;M12,0.00001,1))))</f>
        <v>1</v>
      </c>
      <c r="N13" s="244"/>
      <c r="O13" s="245"/>
      <c r="P13" s="269"/>
      <c r="Q13" s="270"/>
      <c r="R13" s="271"/>
      <c r="S13" s="243">
        <f>IF(S12="",0,IF(S12&gt;U12,3,(IF(U12&gt;S12,0.00001,1))))</f>
        <v>3</v>
      </c>
      <c r="T13" s="244"/>
      <c r="U13" s="245"/>
      <c r="V13" s="243">
        <f>IF(V12="",0,IF(V12&gt;X12,3,(IF(X12&gt;V12,0.00001,1))))</f>
        <v>3</v>
      </c>
      <c r="W13" s="244"/>
      <c r="X13" s="245"/>
      <c r="Y13" s="243">
        <f>IF(Y12="",0,IF(Y12&gt;AA12,3,(IF(AA12&gt;Y12,0.00001,1))))</f>
        <v>3</v>
      </c>
      <c r="Z13" s="244"/>
      <c r="AA13" s="245"/>
      <c r="AB13" s="265"/>
      <c r="AC13" s="235"/>
      <c r="AD13" s="237"/>
      <c r="AE13" s="239"/>
      <c r="AF13" s="273"/>
      <c r="AG13" s="263"/>
      <c r="AH13" s="276"/>
      <c r="AI13" s="251"/>
      <c r="AJ13" s="380"/>
      <c r="AL13" t="e">
        <f t="shared" si="5"/>
        <v>#N/A</v>
      </c>
      <c r="AM13" t="e">
        <f t="shared" si="6"/>
        <v>#N/A</v>
      </c>
      <c r="AO13" s="115"/>
      <c r="AP13" s="115"/>
      <c r="AQ13" s="115"/>
      <c r="AR13" s="115"/>
      <c r="AS13" s="115"/>
      <c r="AT13" s="115"/>
      <c r="AU13" s="115"/>
      <c r="AV13" s="115"/>
      <c r="AW13" s="115"/>
      <c r="AX13" s="115"/>
      <c r="AY13" s="115"/>
      <c r="AZ13" s="115"/>
      <c r="BA13" s="115"/>
      <c r="BB13" s="115"/>
    </row>
    <row r="14" spans="1:54" ht="24.6" customHeight="1" x14ac:dyDescent="0.3">
      <c r="A14" s="252">
        <v>6</v>
      </c>
      <c r="B14" s="283" t="str">
        <f>'Расписание игр'!A9</f>
        <v>Сб. ЦТС, ЦТА и ЭО ПП</v>
      </c>
      <c r="C14" s="260">
        <f t="shared" ref="C14" si="51">SUM(AC14:AE15)</f>
        <v>7</v>
      </c>
      <c r="D14" s="9">
        <v>0</v>
      </c>
      <c r="E14" s="10" t="s">
        <v>17</v>
      </c>
      <c r="F14" s="11">
        <v>2</v>
      </c>
      <c r="G14" s="9">
        <v>3</v>
      </c>
      <c r="H14" s="10" t="s">
        <v>17</v>
      </c>
      <c r="I14" s="11">
        <v>8</v>
      </c>
      <c r="J14" s="9">
        <v>1</v>
      </c>
      <c r="K14" s="10" t="s">
        <v>17</v>
      </c>
      <c r="L14" s="11">
        <v>4</v>
      </c>
      <c r="M14" s="9">
        <v>2</v>
      </c>
      <c r="N14" s="10" t="s">
        <v>17</v>
      </c>
      <c r="O14" s="11">
        <v>2</v>
      </c>
      <c r="P14" s="9">
        <v>1</v>
      </c>
      <c r="Q14" s="10" t="s">
        <v>17</v>
      </c>
      <c r="R14" s="11">
        <v>8</v>
      </c>
      <c r="S14" s="266"/>
      <c r="T14" s="267"/>
      <c r="U14" s="268"/>
      <c r="V14" s="9">
        <v>2</v>
      </c>
      <c r="W14" s="10" t="s">
        <v>17</v>
      </c>
      <c r="X14" s="11">
        <v>1</v>
      </c>
      <c r="Y14" s="9">
        <v>6</v>
      </c>
      <c r="Z14" s="10" t="s">
        <v>17</v>
      </c>
      <c r="AA14" s="11">
        <v>1</v>
      </c>
      <c r="AB14" s="264">
        <f t="shared" ref="AB14" si="52">SUM(D15:AA15)-AE14*0.00001</f>
        <v>7</v>
      </c>
      <c r="AC14" s="234">
        <f t="shared" ref="AC14" si="53">COUNTIF(D15:AA15,3)</f>
        <v>2</v>
      </c>
      <c r="AD14" s="236">
        <f t="shared" ref="AD14" si="54">COUNTIF(D15:AA15,1)</f>
        <v>1</v>
      </c>
      <c r="AE14" s="238">
        <f t="shared" ref="AE14" si="55">COUNTIF(D15:AA15,0.00001)</f>
        <v>4</v>
      </c>
      <c r="AF14" s="274">
        <f t="shared" ref="AF14" si="56">SUM(D14,G14,J14,M14,P14,S14,V14,Y14)</f>
        <v>15</v>
      </c>
      <c r="AG14" s="262" t="s">
        <v>17</v>
      </c>
      <c r="AH14" s="275">
        <f>F14+I14+O14+L14+R14+X14+AA14</f>
        <v>26</v>
      </c>
      <c r="AI14" s="250">
        <f t="shared" ref="AI14" si="57">AF14-AH14</f>
        <v>-11</v>
      </c>
      <c r="AJ14" s="250">
        <f t="shared" ref="AJ14" si="58">_xlfn.RANK.EQ(AB14,$AB$4:$AB$19,0)+COUNTIFS($AB$4:$AB$19,AB14,$AI$4:$AI$19,"&gt;"&amp;AI14)</f>
        <v>5</v>
      </c>
      <c r="AL14">
        <f t="shared" si="5"/>
        <v>5</v>
      </c>
      <c r="AM14">
        <f t="shared" si="6"/>
        <v>5</v>
      </c>
      <c r="AN14">
        <f t="shared" si="11"/>
        <v>5</v>
      </c>
      <c r="AO14" s="115"/>
      <c r="AP14" s="115"/>
      <c r="AQ14" s="115"/>
      <c r="AR14" s="115"/>
      <c r="AS14" s="115"/>
      <c r="AT14" s="115"/>
      <c r="AU14" s="115"/>
      <c r="AV14" s="115"/>
      <c r="AW14" s="115"/>
      <c r="AX14" s="115"/>
      <c r="AY14" s="115"/>
      <c r="AZ14" s="115"/>
      <c r="BA14" s="115"/>
      <c r="BB14" s="115"/>
    </row>
    <row r="15" spans="1:54" ht="24.6" customHeight="1" thickBot="1" x14ac:dyDescent="0.35">
      <c r="A15" s="253"/>
      <c r="B15" s="284"/>
      <c r="C15" s="261"/>
      <c r="D15" s="243">
        <f t="shared" ref="D15" si="59">IF(D14="",0,IF(D14&gt;F14,3,(IF(F14&gt;D14,0.00001,1))))</f>
        <v>1.0000000000000001E-5</v>
      </c>
      <c r="E15" s="244"/>
      <c r="F15" s="245"/>
      <c r="G15" s="243">
        <f t="shared" ref="G15" si="60">IF(G14="",0,IF(G14&gt;I14,3,(IF(I14&gt;G14,0.00001,1))))</f>
        <v>1.0000000000000001E-5</v>
      </c>
      <c r="H15" s="244"/>
      <c r="I15" s="245"/>
      <c r="J15" s="243">
        <f t="shared" ref="J15" si="61">IF(J14="",0,IF(J14&gt;L14,3,(IF(L14&gt;J14,0.00001,1))))</f>
        <v>1.0000000000000001E-5</v>
      </c>
      <c r="K15" s="244"/>
      <c r="L15" s="245"/>
      <c r="M15" s="243">
        <f t="shared" ref="M15" si="62">IF(M14="",0,IF(M14&gt;O14,3,(IF(O14&gt;M14,0.00001,1))))</f>
        <v>1</v>
      </c>
      <c r="N15" s="244"/>
      <c r="O15" s="245"/>
      <c r="P15" s="243">
        <f>IF(P14="",0,IF(P14&gt;R14,3,(IF(R14&gt;P14,0.00001,1))))</f>
        <v>1.0000000000000001E-5</v>
      </c>
      <c r="Q15" s="244"/>
      <c r="R15" s="245"/>
      <c r="S15" s="269"/>
      <c r="T15" s="270"/>
      <c r="U15" s="271"/>
      <c r="V15" s="243">
        <f>IF(V14="",0,IF(V14&gt;X14,3,(IF(X14&gt;V14,0.00001,1))))</f>
        <v>3</v>
      </c>
      <c r="W15" s="244"/>
      <c r="X15" s="245"/>
      <c r="Y15" s="243">
        <f>IF(Y14="",0,IF(Y14&gt;AA14,3,(IF(AA14&gt;Y14,0.00001,1))))</f>
        <v>3</v>
      </c>
      <c r="Z15" s="244"/>
      <c r="AA15" s="245"/>
      <c r="AB15" s="265"/>
      <c r="AC15" s="235"/>
      <c r="AD15" s="237"/>
      <c r="AE15" s="239"/>
      <c r="AF15" s="273"/>
      <c r="AG15" s="263"/>
      <c r="AH15" s="276"/>
      <c r="AI15" s="251"/>
      <c r="AJ15" s="251"/>
      <c r="AL15" t="e">
        <f t="shared" si="5"/>
        <v>#N/A</v>
      </c>
      <c r="AM15" t="e">
        <f t="shared" si="6"/>
        <v>#N/A</v>
      </c>
      <c r="AO15" s="115"/>
      <c r="AP15" s="115"/>
      <c r="AQ15" s="115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</row>
    <row r="16" spans="1:54" ht="24.6" customHeight="1" x14ac:dyDescent="0.3">
      <c r="A16" s="252">
        <v>7</v>
      </c>
      <c r="B16" s="246" t="str">
        <f>'Расписание игр'!A10</f>
        <v>Сб. ОГЦ, Копровый цех</v>
      </c>
      <c r="C16" s="260">
        <f t="shared" ref="C16" si="63">SUM(AC16:AE17)</f>
        <v>7</v>
      </c>
      <c r="D16" s="9">
        <v>0</v>
      </c>
      <c r="E16" s="10" t="s">
        <v>17</v>
      </c>
      <c r="F16" s="11">
        <v>3</v>
      </c>
      <c r="G16" s="9">
        <v>1</v>
      </c>
      <c r="H16" s="10" t="s">
        <v>17</v>
      </c>
      <c r="I16" s="11">
        <v>5</v>
      </c>
      <c r="J16" s="9">
        <v>1</v>
      </c>
      <c r="K16" s="10" t="s">
        <v>17</v>
      </c>
      <c r="L16" s="11">
        <v>1</v>
      </c>
      <c r="M16" s="9">
        <v>1</v>
      </c>
      <c r="N16" s="10" t="s">
        <v>17</v>
      </c>
      <c r="O16" s="11">
        <v>4</v>
      </c>
      <c r="P16" s="9">
        <v>1</v>
      </c>
      <c r="Q16" s="10" t="s">
        <v>17</v>
      </c>
      <c r="R16" s="11">
        <v>6</v>
      </c>
      <c r="S16" s="9">
        <v>1</v>
      </c>
      <c r="T16" s="10" t="s">
        <v>17</v>
      </c>
      <c r="U16" s="11">
        <v>2</v>
      </c>
      <c r="V16" s="266"/>
      <c r="W16" s="267"/>
      <c r="X16" s="268"/>
      <c r="Y16" s="9">
        <v>5</v>
      </c>
      <c r="Z16" s="10" t="s">
        <v>17</v>
      </c>
      <c r="AA16" s="11">
        <v>1</v>
      </c>
      <c r="AB16" s="264">
        <f t="shared" ref="AB16" si="64">SUM(D17:AA17)-AE16*0.00001</f>
        <v>4</v>
      </c>
      <c r="AC16" s="234">
        <f t="shared" ref="AC16" si="65">COUNTIF(D17:AA17,3)</f>
        <v>1</v>
      </c>
      <c r="AD16" s="236">
        <f t="shared" ref="AD16" si="66">COUNTIF(D17:AA17,1)</f>
        <v>1</v>
      </c>
      <c r="AE16" s="238">
        <f t="shared" ref="AE16" si="67">COUNTIF(D17:AA17,0.00001)</f>
        <v>5</v>
      </c>
      <c r="AF16" s="274">
        <f t="shared" ref="AF16" si="68">SUM(D16,G16,J16,M16,P16,S16,V16,Y16)</f>
        <v>10</v>
      </c>
      <c r="AG16" s="262" t="s">
        <v>17</v>
      </c>
      <c r="AH16" s="275">
        <f>F16+I16+L16+O16+R16+U16+AA16</f>
        <v>22</v>
      </c>
      <c r="AI16" s="250">
        <f t="shared" ref="AI16" si="69">AF16-AH16</f>
        <v>-12</v>
      </c>
      <c r="AJ16" s="250">
        <f t="shared" ref="AJ16" si="70">_xlfn.RANK.EQ(AB16,$AB$4:$AB$19,0)+COUNTIFS($AB$4:$AB$19,AB16,$AI$4:$AI$19,"&gt;"&amp;AI16)</f>
        <v>6</v>
      </c>
      <c r="AL16">
        <f t="shared" si="5"/>
        <v>6</v>
      </c>
      <c r="AM16">
        <f t="shared" si="6"/>
        <v>6</v>
      </c>
      <c r="AN16">
        <f t="shared" si="11"/>
        <v>6</v>
      </c>
      <c r="AO16" s="115"/>
      <c r="AP16" s="115"/>
      <c r="AQ16" s="115"/>
      <c r="AR16" s="115"/>
      <c r="AS16" s="115"/>
      <c r="AT16" s="115"/>
      <c r="AU16" s="115"/>
      <c r="AV16" s="115"/>
      <c r="AW16" s="115"/>
      <c r="AX16" s="115"/>
      <c r="AY16" s="115"/>
      <c r="AZ16" s="115"/>
      <c r="BA16" s="115"/>
      <c r="BB16" s="115"/>
    </row>
    <row r="17" spans="1:54" ht="24.6" customHeight="1" thickBot="1" x14ac:dyDescent="0.35">
      <c r="A17" s="253"/>
      <c r="B17" s="247"/>
      <c r="C17" s="261"/>
      <c r="D17" s="243">
        <f>IF(D16="",0,IF(D16&gt;F16,3,(IF(F16&gt;D16,0.00001,1))))</f>
        <v>1.0000000000000001E-5</v>
      </c>
      <c r="E17" s="244"/>
      <c r="F17" s="245"/>
      <c r="G17" s="243">
        <f t="shared" ref="G17" si="71">IF(G16="",0,IF(G16&gt;I16,3,(IF(I16&gt;G16,0.00001,1))))</f>
        <v>1.0000000000000001E-5</v>
      </c>
      <c r="H17" s="244"/>
      <c r="I17" s="245"/>
      <c r="J17" s="243">
        <f t="shared" ref="J17" si="72">IF(J16="",0,IF(J16&gt;L16,3,(IF(L16&gt;J16,0.00001,1))))</f>
        <v>1</v>
      </c>
      <c r="K17" s="244"/>
      <c r="L17" s="245"/>
      <c r="M17" s="243">
        <f t="shared" ref="M17" si="73">IF(M16="",0,IF(M16&gt;O16,3,(IF(O16&gt;M16,0.00001,1))))</f>
        <v>1.0000000000000001E-5</v>
      </c>
      <c r="N17" s="244"/>
      <c r="O17" s="245"/>
      <c r="P17" s="243">
        <f t="shared" ref="P17" si="74">IF(P16="",0,IF(P16&gt;R16,3,(IF(R16&gt;P16,0.00001,1))))</f>
        <v>1.0000000000000001E-5</v>
      </c>
      <c r="Q17" s="244"/>
      <c r="R17" s="245"/>
      <c r="S17" s="243">
        <f t="shared" ref="S17" si="75">IF(S16="",0,IF(S16&gt;U16,3,(IF(U16&gt;S16,0.00001,1))))</f>
        <v>1.0000000000000001E-5</v>
      </c>
      <c r="T17" s="244"/>
      <c r="U17" s="245"/>
      <c r="V17" s="269"/>
      <c r="W17" s="270"/>
      <c r="X17" s="271"/>
      <c r="Y17" s="243">
        <f>IF(Y16="",0,IF(Y16&gt;AA16,3,(IF(AA16&gt;Y16,0.00001,1))))</f>
        <v>3</v>
      </c>
      <c r="Z17" s="244"/>
      <c r="AA17" s="245"/>
      <c r="AB17" s="265"/>
      <c r="AC17" s="235"/>
      <c r="AD17" s="237"/>
      <c r="AE17" s="239"/>
      <c r="AF17" s="273"/>
      <c r="AG17" s="263"/>
      <c r="AH17" s="276"/>
      <c r="AI17" s="251"/>
      <c r="AJ17" s="251"/>
      <c r="AL17" t="e">
        <f t="shared" si="5"/>
        <v>#N/A</v>
      </c>
      <c r="AM17" t="e">
        <f t="shared" si="6"/>
        <v>#N/A</v>
      </c>
      <c r="AO17" s="115"/>
      <c r="AP17" s="115"/>
      <c r="AQ17" s="115"/>
      <c r="AR17" s="115"/>
      <c r="AS17" s="115"/>
      <c r="AT17" s="115"/>
      <c r="AU17" s="115"/>
      <c r="AV17" s="115"/>
      <c r="AW17" s="115"/>
      <c r="AX17" s="115"/>
      <c r="AY17" s="115"/>
      <c r="AZ17" s="115"/>
      <c r="BA17" s="115"/>
      <c r="BB17" s="115"/>
    </row>
    <row r="18" spans="1:54" ht="24.6" customHeight="1" x14ac:dyDescent="0.3">
      <c r="A18" s="252">
        <v>8</v>
      </c>
      <c r="B18" s="248" t="str">
        <f>'Расписание игр'!A11</f>
        <v>ДУЭК</v>
      </c>
      <c r="C18" s="260">
        <f t="shared" ref="C18" si="76">SUM(AC18:AE19)</f>
        <v>7</v>
      </c>
      <c r="D18" s="9">
        <v>0</v>
      </c>
      <c r="E18" s="10" t="s">
        <v>17</v>
      </c>
      <c r="F18" s="11">
        <v>7</v>
      </c>
      <c r="G18" s="9">
        <v>0</v>
      </c>
      <c r="H18" s="10" t="s">
        <v>17</v>
      </c>
      <c r="I18" s="11">
        <v>3</v>
      </c>
      <c r="J18" s="9">
        <v>3</v>
      </c>
      <c r="K18" s="10" t="s">
        <v>17</v>
      </c>
      <c r="L18" s="11">
        <v>1</v>
      </c>
      <c r="M18" s="9">
        <v>1</v>
      </c>
      <c r="N18" s="10" t="s">
        <v>17</v>
      </c>
      <c r="O18" s="11">
        <v>4</v>
      </c>
      <c r="P18" s="9">
        <v>1</v>
      </c>
      <c r="Q18" s="10" t="s">
        <v>17</v>
      </c>
      <c r="R18" s="11">
        <v>4</v>
      </c>
      <c r="S18" s="9">
        <v>1</v>
      </c>
      <c r="T18" s="10" t="s">
        <v>17</v>
      </c>
      <c r="U18" s="11">
        <v>6</v>
      </c>
      <c r="V18" s="9">
        <v>1</v>
      </c>
      <c r="W18" s="10" t="s">
        <v>17</v>
      </c>
      <c r="X18" s="11">
        <v>5</v>
      </c>
      <c r="Y18" s="266"/>
      <c r="Z18" s="267"/>
      <c r="AA18" s="268"/>
      <c r="AB18" s="264">
        <f t="shared" ref="AB18" si="77">SUM(D19:AA19)-AE18*0.00001</f>
        <v>3.0000000000000004</v>
      </c>
      <c r="AC18" s="234">
        <f t="shared" ref="AC18" si="78">COUNTIF(D19:AA19,3)</f>
        <v>1</v>
      </c>
      <c r="AD18" s="236">
        <f t="shared" ref="AD18" si="79">COUNTIF(D19:AA19,1)</f>
        <v>0</v>
      </c>
      <c r="AE18" s="238">
        <f t="shared" ref="AE18" si="80">COUNTIF(D19:AA19,0.00001)</f>
        <v>6</v>
      </c>
      <c r="AF18" s="274">
        <f t="shared" ref="AF18" si="81">SUM(D18,G18,J18,M18,P18,S18,V18,Y18)</f>
        <v>7</v>
      </c>
      <c r="AG18" s="262" t="s">
        <v>17</v>
      </c>
      <c r="AH18" s="275">
        <f>F18+I18+L18+O18+R18+U18+X18</f>
        <v>30</v>
      </c>
      <c r="AI18" s="250">
        <f t="shared" ref="AI18" si="82">AF18-AH18</f>
        <v>-23</v>
      </c>
      <c r="AJ18" s="250">
        <f t="shared" ref="AJ18" si="83">_xlfn.RANK.EQ(AB18,$AB$4:$AB$19,0)+COUNTIFS($AB$4:$AB$19,AB18,$AI$4:$AI$19,"&gt;"&amp;AI18)</f>
        <v>8</v>
      </c>
      <c r="AL18">
        <f t="shared" si="5"/>
        <v>8</v>
      </c>
      <c r="AM18">
        <f t="shared" si="6"/>
        <v>8</v>
      </c>
      <c r="AN18">
        <f t="shared" si="11"/>
        <v>8</v>
      </c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5"/>
      <c r="BA18" s="115"/>
      <c r="BB18" s="115"/>
    </row>
    <row r="19" spans="1:54" ht="24.6" customHeight="1" thickBot="1" x14ac:dyDescent="0.35">
      <c r="A19" s="253"/>
      <c r="B19" s="249"/>
      <c r="C19" s="261"/>
      <c r="D19" s="243">
        <f>IF(D18="",0,IF(D18&gt;F18,3,(IF(F18&gt;D18,0.00001,1))))</f>
        <v>1.0000000000000001E-5</v>
      </c>
      <c r="E19" s="244"/>
      <c r="F19" s="245"/>
      <c r="G19" s="243">
        <f t="shared" ref="G19" si="84">IF(G18="",0,IF(G18&gt;I18,3,(IF(I18&gt;G18,0.00001,1))))</f>
        <v>1.0000000000000001E-5</v>
      </c>
      <c r="H19" s="244"/>
      <c r="I19" s="245"/>
      <c r="J19" s="243">
        <f t="shared" ref="J19" si="85">IF(J18="",0,IF(J18&gt;L18,3,(IF(L18&gt;J18,0.00001,1))))</f>
        <v>3</v>
      </c>
      <c r="K19" s="244"/>
      <c r="L19" s="245"/>
      <c r="M19" s="243">
        <f t="shared" ref="M19" si="86">IF(M18="",0,IF(M18&gt;O18,3,(IF(O18&gt;M18,0.00001,1))))</f>
        <v>1.0000000000000001E-5</v>
      </c>
      <c r="N19" s="244"/>
      <c r="O19" s="245"/>
      <c r="P19" s="243">
        <f t="shared" ref="P19" si="87">IF(P18="",0,IF(P18&gt;R18,3,(IF(R18&gt;P18,0.00001,1))))</f>
        <v>1.0000000000000001E-5</v>
      </c>
      <c r="Q19" s="244"/>
      <c r="R19" s="245"/>
      <c r="S19" s="243">
        <f t="shared" ref="S19" si="88">IF(S18="",0,IF(S18&gt;U18,3,(IF(U18&gt;S18,0.00001,1))))</f>
        <v>1.0000000000000001E-5</v>
      </c>
      <c r="T19" s="244"/>
      <c r="U19" s="245"/>
      <c r="V19" s="243">
        <f t="shared" ref="V19" si="89">IF(V18="",0,IF(V18&gt;X18,3,(IF(X18&gt;V18,0.00001,1))))</f>
        <v>1.0000000000000001E-5</v>
      </c>
      <c r="W19" s="244"/>
      <c r="X19" s="245"/>
      <c r="Y19" s="269"/>
      <c r="Z19" s="270"/>
      <c r="AA19" s="271"/>
      <c r="AB19" s="265"/>
      <c r="AC19" s="235"/>
      <c r="AD19" s="237"/>
      <c r="AE19" s="239"/>
      <c r="AF19" s="273"/>
      <c r="AG19" s="263"/>
      <c r="AH19" s="276"/>
      <c r="AI19" s="251"/>
      <c r="AJ19" s="251"/>
      <c r="AL19" t="e">
        <f t="shared" si="5"/>
        <v>#N/A</v>
      </c>
      <c r="AM19" t="e">
        <f t="shared" si="6"/>
        <v>#N/A</v>
      </c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</row>
    <row r="20" spans="1:54" x14ac:dyDescent="0.3">
      <c r="AO20" s="115"/>
      <c r="AP20" s="115"/>
      <c r="AQ20" s="115"/>
      <c r="AR20" s="115"/>
      <c r="AS20" s="115"/>
      <c r="AT20" s="115"/>
      <c r="AU20" s="115"/>
      <c r="AV20" s="115"/>
      <c r="AW20" s="115"/>
      <c r="AX20" s="115"/>
      <c r="AY20" s="115"/>
      <c r="AZ20" s="115"/>
      <c r="BA20" s="115"/>
      <c r="BB20" s="115"/>
    </row>
    <row r="21" spans="1:54" x14ac:dyDescent="0.3">
      <c r="B21" s="240" t="s">
        <v>32</v>
      </c>
      <c r="C21" s="240"/>
      <c r="D21" s="240"/>
      <c r="E21" s="241">
        <f>SUM(C4:C19)/2</f>
        <v>28</v>
      </c>
      <c r="F21" s="241"/>
      <c r="G21" s="241"/>
      <c r="AO21" s="115"/>
      <c r="AP21" s="115"/>
      <c r="AQ21" s="115"/>
      <c r="AR21" s="115"/>
      <c r="AS21" s="115"/>
      <c r="AT21" s="115"/>
      <c r="AU21" s="115"/>
      <c r="AV21" s="115"/>
      <c r="AW21" s="115"/>
      <c r="AX21" s="115"/>
      <c r="AY21" s="115"/>
      <c r="AZ21" s="115"/>
      <c r="BA21" s="115"/>
      <c r="BB21" s="115"/>
    </row>
    <row r="22" spans="1:54" x14ac:dyDescent="0.3">
      <c r="B22" s="240" t="s">
        <v>34</v>
      </c>
      <c r="C22" s="240"/>
      <c r="D22" s="240"/>
      <c r="E22" s="241">
        <f>SUM(AH4:AH19)</f>
        <v>142</v>
      </c>
      <c r="F22" s="241"/>
      <c r="G22" s="241"/>
      <c r="AO22" s="115"/>
      <c r="AP22" s="115"/>
      <c r="AQ22" s="115"/>
      <c r="AR22" s="115"/>
      <c r="AS22" s="115"/>
      <c r="AT22" s="115"/>
      <c r="AU22" s="115"/>
      <c r="AV22" s="115"/>
      <c r="AW22" s="115"/>
      <c r="AX22" s="115"/>
      <c r="AY22" s="115"/>
      <c r="AZ22" s="115"/>
      <c r="BA22" s="115"/>
      <c r="BB22" s="115"/>
    </row>
    <row r="23" spans="1:54" x14ac:dyDescent="0.3">
      <c r="B23" s="240" t="s">
        <v>33</v>
      </c>
      <c r="C23" s="240"/>
      <c r="D23" s="240"/>
      <c r="E23" s="242">
        <f>E22/E21</f>
        <v>5.0714285714285712</v>
      </c>
      <c r="F23" s="242"/>
      <c r="G23" s="242"/>
      <c r="AO23" s="115"/>
      <c r="AP23" s="115"/>
      <c r="AQ23" s="115"/>
      <c r="AR23" s="115"/>
      <c r="AS23" s="115"/>
      <c r="AT23" s="115"/>
      <c r="AU23" s="115"/>
      <c r="AV23" s="115"/>
      <c r="AW23" s="115"/>
      <c r="AX23" s="115"/>
      <c r="AY23" s="115"/>
      <c r="AZ23" s="115"/>
      <c r="BA23" s="115"/>
      <c r="BB23" s="115"/>
    </row>
    <row r="24" spans="1:54" x14ac:dyDescent="0.3">
      <c r="AO24" s="115"/>
      <c r="AP24" s="115"/>
      <c r="AQ24" s="115"/>
      <c r="AR24" s="115"/>
      <c r="AS24" s="115"/>
      <c r="AT24" s="115"/>
      <c r="AU24" s="115"/>
      <c r="AV24" s="115"/>
      <c r="AW24" s="115"/>
      <c r="AX24" s="115"/>
      <c r="AY24" s="115"/>
      <c r="AZ24" s="115"/>
      <c r="BA24" s="115"/>
      <c r="BB24" s="115"/>
    </row>
    <row r="25" spans="1:54" x14ac:dyDescent="0.3">
      <c r="AO25" s="115"/>
      <c r="AP25" s="115"/>
      <c r="AQ25" s="115"/>
      <c r="AR25" s="115"/>
      <c r="AS25" s="115"/>
      <c r="AT25" s="115"/>
      <c r="AU25" s="115"/>
      <c r="AV25" s="115"/>
      <c r="AW25" s="115"/>
      <c r="AX25" s="115"/>
      <c r="AY25" s="115"/>
      <c r="AZ25" s="115"/>
      <c r="BA25" s="115"/>
      <c r="BB25" s="115"/>
    </row>
    <row r="26" spans="1:54" x14ac:dyDescent="0.3">
      <c r="S26" t="s">
        <v>261</v>
      </c>
      <c r="AO26" s="115"/>
      <c r="AP26" s="115"/>
      <c r="AQ26" s="115"/>
      <c r="AR26" s="115"/>
      <c r="AS26" s="115"/>
      <c r="AT26" s="115"/>
      <c r="AU26" s="115"/>
      <c r="AV26" s="115"/>
      <c r="AW26" s="115"/>
      <c r="AX26" s="115"/>
      <c r="AY26" s="115"/>
      <c r="AZ26" s="115"/>
      <c r="BA26" s="115"/>
      <c r="BB26" s="115"/>
    </row>
    <row r="27" spans="1:54" x14ac:dyDescent="0.3">
      <c r="AO27" s="115"/>
      <c r="AP27" s="115"/>
      <c r="AQ27" s="115"/>
      <c r="AR27" s="115"/>
      <c r="AS27" s="115"/>
      <c r="AT27" s="115"/>
      <c r="AU27" s="115"/>
      <c r="AV27" s="115"/>
      <c r="AW27" s="115"/>
      <c r="AX27" s="115"/>
      <c r="AY27" s="115"/>
      <c r="AZ27" s="115"/>
      <c r="BA27" s="115"/>
      <c r="BB27" s="115"/>
    </row>
    <row r="28" spans="1:54" ht="18" customHeight="1" x14ac:dyDescent="0.3">
      <c r="AO28" s="115"/>
      <c r="AP28" s="115"/>
      <c r="AQ28" s="115"/>
      <c r="AR28" s="115"/>
      <c r="AS28" s="115"/>
      <c r="AT28" s="115"/>
      <c r="AU28" s="115"/>
      <c r="AV28" s="115"/>
      <c r="AW28" s="115"/>
      <c r="AX28" s="115"/>
      <c r="AY28" s="115"/>
      <c r="AZ28" s="115"/>
      <c r="BA28" s="115"/>
      <c r="BB28" s="115"/>
    </row>
    <row r="29" spans="1:54" ht="15" customHeight="1" x14ac:dyDescent="0.3">
      <c r="AO29" s="115"/>
      <c r="AP29" s="115"/>
      <c r="AQ29" s="115"/>
      <c r="AR29" s="115"/>
      <c r="AS29" s="115"/>
      <c r="AT29" s="115"/>
      <c r="AU29" s="115"/>
      <c r="AV29" s="115"/>
      <c r="AW29" s="115"/>
      <c r="AX29" s="115"/>
      <c r="AY29" s="115"/>
      <c r="AZ29" s="115"/>
      <c r="BA29" s="115"/>
      <c r="BB29" s="115"/>
    </row>
    <row r="30" spans="1:54" ht="18" customHeight="1" x14ac:dyDescent="0.3">
      <c r="AO30" s="115"/>
      <c r="AP30" s="115"/>
      <c r="AQ30" s="115"/>
      <c r="AR30" s="115"/>
      <c r="AS30" s="115"/>
      <c r="AT30" s="115"/>
      <c r="AU30" s="115"/>
      <c r="AV30" s="115"/>
      <c r="AW30" s="115"/>
      <c r="AX30" s="115"/>
      <c r="AY30" s="115"/>
      <c r="AZ30" s="115"/>
      <c r="BA30" s="115"/>
      <c r="BB30" s="115"/>
    </row>
    <row r="31" spans="1:54" ht="15" customHeight="1" x14ac:dyDescent="0.3">
      <c r="AO31" s="115"/>
      <c r="AP31" s="115"/>
      <c r="AQ31" s="115"/>
      <c r="AR31" s="115"/>
      <c r="AS31" s="115"/>
      <c r="AT31" s="115"/>
      <c r="AU31" s="115"/>
      <c r="AV31" s="115"/>
      <c r="AW31" s="115"/>
      <c r="AX31" s="115"/>
      <c r="AY31" s="115"/>
      <c r="AZ31" s="115"/>
      <c r="BA31" s="115"/>
      <c r="BB31" s="115"/>
    </row>
    <row r="32" spans="1:54" ht="18" customHeight="1" x14ac:dyDescent="0.3">
      <c r="AO32" s="115"/>
      <c r="AP32" s="115"/>
      <c r="AQ32" s="115"/>
      <c r="AR32" s="115"/>
      <c r="AS32" s="115"/>
      <c r="AT32" s="115"/>
      <c r="AU32" s="115"/>
      <c r="AV32" s="115"/>
      <c r="AW32" s="115"/>
      <c r="AX32" s="115"/>
      <c r="AY32" s="115"/>
      <c r="AZ32" s="115"/>
      <c r="BA32" s="115"/>
      <c r="BB32" s="115"/>
    </row>
    <row r="33" spans="41:54" ht="15" customHeight="1" x14ac:dyDescent="0.3">
      <c r="AO33" s="115"/>
      <c r="AP33" s="115"/>
      <c r="AQ33" s="115"/>
      <c r="AR33" s="115"/>
      <c r="AS33" s="115"/>
      <c r="AT33" s="115"/>
      <c r="AU33" s="115"/>
      <c r="AV33" s="115"/>
      <c r="AW33" s="115"/>
      <c r="AX33" s="115"/>
      <c r="AY33" s="115"/>
      <c r="AZ33" s="115"/>
      <c r="BA33" s="115"/>
      <c r="BB33" s="115"/>
    </row>
    <row r="34" spans="41:54" ht="18" customHeight="1" x14ac:dyDescent="0.3">
      <c r="AO34" s="115"/>
      <c r="AP34" s="115"/>
      <c r="AQ34" s="115"/>
      <c r="AR34" s="115"/>
      <c r="AS34" s="115"/>
      <c r="AT34" s="115"/>
      <c r="AU34" s="115"/>
      <c r="AV34" s="115"/>
      <c r="AW34" s="115"/>
      <c r="AX34" s="115"/>
      <c r="AY34" s="115"/>
      <c r="AZ34" s="115"/>
      <c r="BA34" s="115"/>
      <c r="BB34" s="115"/>
    </row>
    <row r="35" spans="41:54" ht="15" customHeight="1" x14ac:dyDescent="0.3">
      <c r="AQ35" s="114"/>
    </row>
    <row r="36" spans="41:54" ht="18" customHeight="1" x14ac:dyDescent="0.3">
      <c r="AQ36" s="13"/>
    </row>
    <row r="37" spans="41:54" ht="15" customHeight="1" x14ac:dyDescent="0.3">
      <c r="AQ37" s="13"/>
    </row>
    <row r="38" spans="41:54" ht="15" customHeight="1" x14ac:dyDescent="0.3">
      <c r="AQ38" s="114"/>
    </row>
    <row r="39" spans="41:54" ht="15" customHeight="1" x14ac:dyDescent="0.3">
      <c r="AQ39" s="13"/>
    </row>
    <row r="40" spans="41:54" x14ac:dyDescent="0.3">
      <c r="AQ40" s="114"/>
    </row>
    <row r="41" spans="41:54" x14ac:dyDescent="0.3">
      <c r="AQ41" s="13"/>
    </row>
    <row r="42" spans="41:54" x14ac:dyDescent="0.3">
      <c r="AQ42" s="13"/>
    </row>
    <row r="43" spans="41:54" x14ac:dyDescent="0.3">
      <c r="AQ43" s="13"/>
    </row>
    <row r="44" spans="41:54" x14ac:dyDescent="0.3">
      <c r="AQ44" s="114"/>
    </row>
    <row r="45" spans="41:54" x14ac:dyDescent="0.3">
      <c r="AQ45" s="13"/>
    </row>
    <row r="46" spans="41:54" x14ac:dyDescent="0.3">
      <c r="AQ46" s="114"/>
    </row>
    <row r="47" spans="41:54" x14ac:dyDescent="0.3">
      <c r="AQ47" s="13"/>
    </row>
    <row r="48" spans="41:54" x14ac:dyDescent="0.3">
      <c r="AQ48" s="114"/>
    </row>
    <row r="49" spans="1:43" x14ac:dyDescent="0.3">
      <c r="AQ49" s="13"/>
    </row>
    <row r="50" spans="1:43" x14ac:dyDescent="0.3">
      <c r="AQ50" s="13"/>
    </row>
    <row r="51" spans="1:43" x14ac:dyDescent="0.3">
      <c r="AQ51" s="12"/>
    </row>
    <row r="52" spans="1:43" x14ac:dyDescent="0.3">
      <c r="AQ52" s="12"/>
    </row>
    <row r="53" spans="1:43" ht="15" customHeight="1" x14ac:dyDescent="0.3">
      <c r="AQ53" s="12"/>
    </row>
    <row r="54" spans="1:43" x14ac:dyDescent="0.3">
      <c r="AQ54" s="12"/>
    </row>
    <row r="55" spans="1:43" x14ac:dyDescent="0.3">
      <c r="AQ55" s="12"/>
    </row>
    <row r="56" spans="1:43" x14ac:dyDescent="0.3">
      <c r="AQ56" s="12"/>
    </row>
    <row r="57" spans="1:43" x14ac:dyDescent="0.3">
      <c r="AQ57" s="12"/>
    </row>
    <row r="58" spans="1:43" x14ac:dyDescent="0.3">
      <c r="AQ58" s="12"/>
    </row>
    <row r="59" spans="1:43" x14ac:dyDescent="0.3">
      <c r="A59" s="2"/>
      <c r="AQ59" s="12"/>
    </row>
    <row r="60" spans="1:43" x14ac:dyDescent="0.3">
      <c r="AQ60" s="12"/>
    </row>
    <row r="61" spans="1:43" x14ac:dyDescent="0.3">
      <c r="AQ61" s="12"/>
    </row>
    <row r="62" spans="1:43" x14ac:dyDescent="0.3">
      <c r="AQ62" s="12"/>
    </row>
    <row r="63" spans="1:43" x14ac:dyDescent="0.3">
      <c r="AQ63" s="12"/>
    </row>
    <row r="64" spans="1:43" x14ac:dyDescent="0.3">
      <c r="AQ64" s="12"/>
    </row>
    <row r="65" spans="43:43" ht="15" customHeight="1" x14ac:dyDescent="0.3">
      <c r="AQ65" s="12"/>
    </row>
    <row r="66" spans="43:43" x14ac:dyDescent="0.3">
      <c r="AQ66" s="12"/>
    </row>
    <row r="67" spans="43:43" x14ac:dyDescent="0.3">
      <c r="AQ67" s="12"/>
    </row>
    <row r="74" spans="43:43" ht="15" customHeight="1" x14ac:dyDescent="0.3"/>
  </sheetData>
  <mergeCells count="177">
    <mergeCell ref="A1:AJ1"/>
    <mergeCell ref="Y3:AA3"/>
    <mergeCell ref="D4:F5"/>
    <mergeCell ref="P5:R5"/>
    <mergeCell ref="S5:U5"/>
    <mergeCell ref="V5:X5"/>
    <mergeCell ref="Y5:AA5"/>
    <mergeCell ref="B4:B5"/>
    <mergeCell ref="B6:B7"/>
    <mergeCell ref="G5:I5"/>
    <mergeCell ref="J5:L5"/>
    <mergeCell ref="M5:O5"/>
    <mergeCell ref="D3:F3"/>
    <mergeCell ref="G3:I3"/>
    <mergeCell ref="J3:L3"/>
    <mergeCell ref="M3:O3"/>
    <mergeCell ref="P3:R3"/>
    <mergeCell ref="S3:U3"/>
    <mergeCell ref="Y7:AA7"/>
    <mergeCell ref="G6:I7"/>
    <mergeCell ref="AF3:AH3"/>
    <mergeCell ref="AF4:AF5"/>
    <mergeCell ref="AF6:AF7"/>
    <mergeCell ref="A4:A5"/>
    <mergeCell ref="J8:L9"/>
    <mergeCell ref="M10:O11"/>
    <mergeCell ref="C14:C15"/>
    <mergeCell ref="C16:C17"/>
    <mergeCell ref="C18:C19"/>
    <mergeCell ref="V3:X3"/>
    <mergeCell ref="P11:R11"/>
    <mergeCell ref="S11:U11"/>
    <mergeCell ref="V11:X11"/>
    <mergeCell ref="D7:F7"/>
    <mergeCell ref="J7:L7"/>
    <mergeCell ref="M7:O7"/>
    <mergeCell ref="P7:R7"/>
    <mergeCell ref="S7:U7"/>
    <mergeCell ref="V7:X7"/>
    <mergeCell ref="J17:L17"/>
    <mergeCell ref="J19:L19"/>
    <mergeCell ref="M17:O17"/>
    <mergeCell ref="M19:O19"/>
    <mergeCell ref="D17:F17"/>
    <mergeCell ref="D19:F19"/>
    <mergeCell ref="Y11:AA11"/>
    <mergeCell ref="S13:U13"/>
    <mergeCell ref="V13:X13"/>
    <mergeCell ref="Y13:AA13"/>
    <mergeCell ref="V15:X15"/>
    <mergeCell ref="B8:B9"/>
    <mergeCell ref="B10:B11"/>
    <mergeCell ref="B12:B13"/>
    <mergeCell ref="B14:B15"/>
    <mergeCell ref="M9:O9"/>
    <mergeCell ref="P9:R9"/>
    <mergeCell ref="S9:U9"/>
    <mergeCell ref="V9:X9"/>
    <mergeCell ref="Y9:AA9"/>
    <mergeCell ref="J11:L11"/>
    <mergeCell ref="J13:L13"/>
    <mergeCell ref="J15:L15"/>
    <mergeCell ref="M13:O13"/>
    <mergeCell ref="M15:O15"/>
    <mergeCell ref="D9:F9"/>
    <mergeCell ref="D11:F11"/>
    <mergeCell ref="D13:F13"/>
    <mergeCell ref="D15:F15"/>
    <mergeCell ref="G9:I9"/>
    <mergeCell ref="AF8:AF9"/>
    <mergeCell ref="AF10:AF11"/>
    <mergeCell ref="AF12:AF13"/>
    <mergeCell ref="AF14:AF15"/>
    <mergeCell ref="AF16:AF17"/>
    <mergeCell ref="AF18:AF19"/>
    <mergeCell ref="AH4:AH5"/>
    <mergeCell ref="AH6:AH7"/>
    <mergeCell ref="AH8:AH9"/>
    <mergeCell ref="AH10:AH11"/>
    <mergeCell ref="AH12:AH13"/>
    <mergeCell ref="AH14:AH15"/>
    <mergeCell ref="AH16:AH17"/>
    <mergeCell ref="AH18:AH19"/>
    <mergeCell ref="AG4:AG5"/>
    <mergeCell ref="AG6:AG7"/>
    <mergeCell ref="AB12:AB13"/>
    <mergeCell ref="AB14:AB15"/>
    <mergeCell ref="AB16:AB17"/>
    <mergeCell ref="AB18:AB19"/>
    <mergeCell ref="P17:R17"/>
    <mergeCell ref="P19:R19"/>
    <mergeCell ref="S17:U17"/>
    <mergeCell ref="S19:U19"/>
    <mergeCell ref="V19:X19"/>
    <mergeCell ref="Y15:AA15"/>
    <mergeCell ref="Y17:AA17"/>
    <mergeCell ref="P15:R15"/>
    <mergeCell ref="P12:R13"/>
    <mergeCell ref="S14:U15"/>
    <mergeCell ref="V16:X17"/>
    <mergeCell ref="Y18:AA19"/>
    <mergeCell ref="A6:A7"/>
    <mergeCell ref="A8:A9"/>
    <mergeCell ref="A10:A11"/>
    <mergeCell ref="A12:A13"/>
    <mergeCell ref="A14:A15"/>
    <mergeCell ref="A16:A17"/>
    <mergeCell ref="A18:A19"/>
    <mergeCell ref="A2:AJ2"/>
    <mergeCell ref="C4:C5"/>
    <mergeCell ref="C6:C7"/>
    <mergeCell ref="C8:C9"/>
    <mergeCell ref="C10:C11"/>
    <mergeCell ref="C12:C13"/>
    <mergeCell ref="AG8:AG9"/>
    <mergeCell ref="AG10:AG11"/>
    <mergeCell ref="AG12:AG13"/>
    <mergeCell ref="AG14:AG15"/>
    <mergeCell ref="AG16:AG17"/>
    <mergeCell ref="AG18:AG19"/>
    <mergeCell ref="AB4:AB5"/>
    <mergeCell ref="AB6:AB7"/>
    <mergeCell ref="AB8:AB9"/>
    <mergeCell ref="AB10:AB11"/>
    <mergeCell ref="AI4:AI5"/>
    <mergeCell ref="AI6:AI7"/>
    <mergeCell ref="AI8:AI9"/>
    <mergeCell ref="AI10:AI11"/>
    <mergeCell ref="AI12:AI13"/>
    <mergeCell ref="AI14:AI15"/>
    <mergeCell ref="AI16:AI17"/>
    <mergeCell ref="AI18:AI19"/>
    <mergeCell ref="AJ4:AJ5"/>
    <mergeCell ref="AJ6:AJ7"/>
    <mergeCell ref="AJ8:AJ9"/>
    <mergeCell ref="AJ10:AJ11"/>
    <mergeCell ref="AJ12:AJ13"/>
    <mergeCell ref="AJ14:AJ15"/>
    <mergeCell ref="AJ16:AJ17"/>
    <mergeCell ref="AJ18:AJ19"/>
    <mergeCell ref="B22:D22"/>
    <mergeCell ref="E22:G22"/>
    <mergeCell ref="B23:D23"/>
    <mergeCell ref="B21:D21"/>
    <mergeCell ref="E21:G21"/>
    <mergeCell ref="E23:G23"/>
    <mergeCell ref="G11:I11"/>
    <mergeCell ref="G13:I13"/>
    <mergeCell ref="G15:I15"/>
    <mergeCell ref="G17:I17"/>
    <mergeCell ref="G19:I19"/>
    <mergeCell ref="B16:B17"/>
    <mergeCell ref="B18:B19"/>
    <mergeCell ref="AC4:AC5"/>
    <mergeCell ref="AD4:AD5"/>
    <mergeCell ref="AE4:AE5"/>
    <mergeCell ref="AC6:AC7"/>
    <mergeCell ref="AD6:AD7"/>
    <mergeCell ref="AE6:AE7"/>
    <mergeCell ref="AC8:AC9"/>
    <mergeCell ref="AD8:AD9"/>
    <mergeCell ref="AE8:AE9"/>
    <mergeCell ref="AC16:AC17"/>
    <mergeCell ref="AD16:AD17"/>
    <mergeCell ref="AE16:AE17"/>
    <mergeCell ref="AC18:AC19"/>
    <mergeCell ref="AD18:AD19"/>
    <mergeCell ref="AE18:AE19"/>
    <mergeCell ref="AC10:AC11"/>
    <mergeCell ref="AD10:AD11"/>
    <mergeCell ref="AE10:AE11"/>
    <mergeCell ref="AC12:AC13"/>
    <mergeCell ref="AD12:AD13"/>
    <mergeCell ref="AE12:AE13"/>
    <mergeCell ref="AC14:AC15"/>
    <mergeCell ref="AD14:AD15"/>
    <mergeCell ref="AE14:AE15"/>
  </mergeCells>
  <conditionalFormatting sqref="D7:F7 Y17:AA17 G5:AA5 J7:AA7 D9:I9 D11:L11 P11:AA11 D13:O13 V15:AA15 D15:R15 D17:U17 D19:X19 S13:AA13 M9:AA9">
    <cfRule type="cellIs" dxfId="67" priority="4" operator="between">
      <formula>0</formula>
      <formula>1</formula>
    </cfRule>
  </conditionalFormatting>
  <conditionalFormatting sqref="D7:F7 Y17:AA17 G5:AA5 J7:AA7 D9:I9 D11:L11 P11:AA11 D13:O13 V15:AA15 D15:R15 D17:U17 D19:X19 S13:AA13 M9:AA9">
    <cfRule type="cellIs" dxfId="66" priority="3" operator="equal">
      <formula>1</formula>
    </cfRule>
  </conditionalFormatting>
  <conditionalFormatting sqref="D7:F7 Y17:AA17 G5:AA5 J7:AA7 D9:I9 D11:L11 P11:AA11 D13:O13 V15:AA15 D15:R15 D17:U17 D19:X19 S13:AA13 M9:AA9">
    <cfRule type="cellIs" dxfId="65" priority="2" operator="equal">
      <formula>3</formula>
    </cfRule>
  </conditionalFormatting>
  <conditionalFormatting sqref="D7:F7 Y17:AA17 G5:AA5 J7:AA7 D9:I9 D11:L11 P11:AA11 D13:O13 V15:AA15 D15:R15 D17:U17 D19:X19 S13:AA13 M9:AA9">
    <cfRule type="cellIs" dxfId="64" priority="1" operator="equal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28"/>
  <sheetViews>
    <sheetView zoomScaleNormal="100" workbookViewId="0">
      <selection activeCell="Y19" sqref="Y19"/>
    </sheetView>
  </sheetViews>
  <sheetFormatPr defaultRowHeight="14.4" x14ac:dyDescent="0.3"/>
  <cols>
    <col min="1" max="1" width="4.44140625" customWidth="1"/>
    <col min="2" max="2" width="21.88671875" customWidth="1"/>
    <col min="3" max="3" width="8.33203125" customWidth="1"/>
    <col min="4" max="4" width="4.44140625" customWidth="1"/>
    <col min="5" max="5" width="0.88671875" customWidth="1"/>
    <col min="6" max="6" width="4.6640625" customWidth="1"/>
    <col min="7" max="7" width="4.44140625" customWidth="1"/>
    <col min="8" max="8" width="0.88671875" customWidth="1"/>
    <col min="9" max="9" width="4.88671875" customWidth="1"/>
    <col min="10" max="10" width="4.6640625" customWidth="1"/>
    <col min="11" max="11" width="0.5546875" customWidth="1"/>
    <col min="12" max="12" width="4.5546875" customWidth="1"/>
    <col min="13" max="13" width="4.6640625" customWidth="1"/>
    <col min="14" max="14" width="0.5546875" customWidth="1"/>
    <col min="15" max="15" width="4.88671875" customWidth="1"/>
    <col min="16" max="16" width="4.5546875" customWidth="1"/>
    <col min="17" max="17" width="1" customWidth="1"/>
    <col min="18" max="19" width="4.6640625" customWidth="1"/>
    <col min="20" max="20" width="0.5546875" customWidth="1"/>
    <col min="21" max="21" width="5.109375" customWidth="1"/>
    <col min="22" max="22" width="9.88671875" customWidth="1"/>
    <col min="23" max="23" width="6.6640625" customWidth="1"/>
    <col min="24" max="24" width="1" customWidth="1"/>
    <col min="25" max="25" width="6.6640625" customWidth="1"/>
    <col min="26" max="26" width="8.44140625" customWidth="1"/>
  </cols>
  <sheetData>
    <row r="1" spans="1:32" ht="18.600000000000001" thickBot="1" x14ac:dyDescent="0.4">
      <c r="A1" s="294" t="s">
        <v>14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7"/>
    </row>
    <row r="2" spans="1:32" ht="19.2" thickTop="1" thickBot="1" x14ac:dyDescent="0.4">
      <c r="A2" s="256" t="s">
        <v>30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8"/>
      <c r="N2" s="258"/>
      <c r="O2" s="258"/>
      <c r="P2" s="258"/>
      <c r="Q2" s="258"/>
      <c r="R2" s="258"/>
      <c r="S2" s="258"/>
      <c r="T2" s="258"/>
      <c r="U2" s="258"/>
      <c r="V2" s="258"/>
      <c r="W2" s="258"/>
      <c r="X2" s="258"/>
      <c r="Y2" s="258"/>
      <c r="Z2" s="258"/>
      <c r="AA2" s="259"/>
    </row>
    <row r="3" spans="1:32" ht="31.8" thickBot="1" x14ac:dyDescent="0.35">
      <c r="A3" s="132" t="s">
        <v>20</v>
      </c>
      <c r="B3" s="133" t="s">
        <v>1</v>
      </c>
      <c r="C3" s="132" t="s">
        <v>21</v>
      </c>
      <c r="D3" s="347">
        <v>1</v>
      </c>
      <c r="E3" s="348"/>
      <c r="F3" s="349"/>
      <c r="G3" s="347">
        <v>2</v>
      </c>
      <c r="H3" s="348"/>
      <c r="I3" s="349"/>
      <c r="J3" s="347">
        <v>3</v>
      </c>
      <c r="K3" s="348"/>
      <c r="L3" s="349"/>
      <c r="M3" s="347">
        <v>4</v>
      </c>
      <c r="N3" s="348"/>
      <c r="O3" s="349"/>
      <c r="P3" s="347">
        <v>5</v>
      </c>
      <c r="Q3" s="348"/>
      <c r="R3" s="349"/>
      <c r="S3" s="347">
        <v>6</v>
      </c>
      <c r="T3" s="348"/>
      <c r="U3" s="349"/>
      <c r="V3" s="133" t="s">
        <v>18</v>
      </c>
      <c r="W3" s="350" t="s">
        <v>19</v>
      </c>
      <c r="X3" s="351"/>
      <c r="Y3" s="352"/>
      <c r="Z3" s="134" t="s">
        <v>22</v>
      </c>
      <c r="AA3" s="132" t="s">
        <v>13</v>
      </c>
      <c r="AC3" s="115"/>
      <c r="AD3" s="115"/>
      <c r="AE3" s="115"/>
      <c r="AF3" s="115"/>
    </row>
    <row r="4" spans="1:32" ht="28.95" customHeight="1" x14ac:dyDescent="0.3">
      <c r="A4" s="318">
        <v>1</v>
      </c>
      <c r="B4" s="339" t="str">
        <f>'Расписание игр'!B4</f>
        <v>АТУ</v>
      </c>
      <c r="C4" s="316">
        <f>COUNTIF(D5:U5, "&gt;0")</f>
        <v>5</v>
      </c>
      <c r="D4" s="328"/>
      <c r="E4" s="329"/>
      <c r="F4" s="330"/>
      <c r="G4" s="135">
        <v>1</v>
      </c>
      <c r="H4" s="136" t="s">
        <v>17</v>
      </c>
      <c r="I4" s="137">
        <v>1</v>
      </c>
      <c r="J4" s="135">
        <v>2</v>
      </c>
      <c r="K4" s="136" t="s">
        <v>17</v>
      </c>
      <c r="L4" s="137">
        <v>1</v>
      </c>
      <c r="M4" s="135">
        <v>0</v>
      </c>
      <c r="N4" s="136" t="s">
        <v>17</v>
      </c>
      <c r="O4" s="137">
        <v>0</v>
      </c>
      <c r="P4" s="135">
        <v>8</v>
      </c>
      <c r="Q4" s="136" t="s">
        <v>17</v>
      </c>
      <c r="R4" s="137">
        <v>1</v>
      </c>
      <c r="S4" s="135">
        <v>2</v>
      </c>
      <c r="T4" s="136" t="s">
        <v>17</v>
      </c>
      <c r="U4" s="137">
        <v>1</v>
      </c>
      <c r="V4" s="314">
        <f>SUM(G5:U5)</f>
        <v>11</v>
      </c>
      <c r="W4" s="320">
        <f>SUM(G4,J4,M4,S4,P4)</f>
        <v>13</v>
      </c>
      <c r="X4" s="322" t="s">
        <v>17</v>
      </c>
      <c r="Y4" s="323">
        <f>I4+L4+O4+U4+R4</f>
        <v>4</v>
      </c>
      <c r="Z4" s="308">
        <f>W4-Y4</f>
        <v>9</v>
      </c>
      <c r="AA4" s="387">
        <f>_xlfn.RANK.EQ(V4,$V$4:$V$15,0)+COUNTIFS($V$4:$V$15,V4,$Z$4:$Z$15,"&gt;"&amp;Z4)</f>
        <v>2</v>
      </c>
      <c r="AC4" s="115"/>
      <c r="AD4" s="115"/>
      <c r="AE4" s="115"/>
      <c r="AF4" s="115"/>
    </row>
    <row r="5" spans="1:32" ht="28.95" customHeight="1" thickBot="1" x14ac:dyDescent="0.35">
      <c r="A5" s="319"/>
      <c r="B5" s="340"/>
      <c r="C5" s="317"/>
      <c r="D5" s="353"/>
      <c r="E5" s="354"/>
      <c r="F5" s="355"/>
      <c r="G5" s="325">
        <f t="shared" ref="G5" si="0">IF(G4="",0,IF(G4&gt;I4,3,(IF(I4&gt;G4,0.00001,1))))</f>
        <v>1</v>
      </c>
      <c r="H5" s="326"/>
      <c r="I5" s="327"/>
      <c r="J5" s="325">
        <f t="shared" ref="J5" si="1">IF(J4="",0,IF(J4&gt;L4,3,(IF(L4&gt;J4,0.00001,1))))</f>
        <v>3</v>
      </c>
      <c r="K5" s="326"/>
      <c r="L5" s="327"/>
      <c r="M5" s="325">
        <f t="shared" ref="M5" si="2">IF(M4="",0,IF(M4&gt;O4,3,(IF(O4&gt;M4,0.00001,1))))</f>
        <v>1</v>
      </c>
      <c r="N5" s="326"/>
      <c r="O5" s="327"/>
      <c r="P5" s="325">
        <f t="shared" ref="P5" si="3">IF(P4="",0,IF(P4&gt;R4,3,(IF(R4&gt;P4,0.00001,1))))</f>
        <v>3</v>
      </c>
      <c r="Q5" s="326"/>
      <c r="R5" s="327"/>
      <c r="S5" s="325">
        <f t="shared" ref="S5" si="4">IF(S4="",0,IF(S4&gt;U4,3,(IF(U4&gt;S4,0.00001,1))))</f>
        <v>3</v>
      </c>
      <c r="T5" s="326"/>
      <c r="U5" s="327"/>
      <c r="V5" s="315"/>
      <c r="W5" s="321"/>
      <c r="X5" s="315"/>
      <c r="Y5" s="324"/>
      <c r="Z5" s="309"/>
      <c r="AA5" s="388"/>
      <c r="AC5" s="115"/>
      <c r="AD5" s="115"/>
      <c r="AE5" s="115"/>
      <c r="AF5" s="115"/>
    </row>
    <row r="6" spans="1:32" ht="28.95" customHeight="1" x14ac:dyDescent="0.3">
      <c r="A6" s="318">
        <v>2</v>
      </c>
      <c r="B6" s="337" t="str">
        <f>'Расписание игр'!B5</f>
        <v>Сб. ДОТиПБ, ДРИМ, Кислородный цех</v>
      </c>
      <c r="C6" s="316">
        <f>COUNTIF(D7:U7, "&gt;0")</f>
        <v>5</v>
      </c>
      <c r="D6" s="135">
        <v>1</v>
      </c>
      <c r="E6" s="136" t="s">
        <v>17</v>
      </c>
      <c r="F6" s="137">
        <v>1</v>
      </c>
      <c r="G6" s="335"/>
      <c r="H6" s="329"/>
      <c r="I6" s="330"/>
      <c r="J6" s="135">
        <v>5</v>
      </c>
      <c r="K6" s="136" t="s">
        <v>17</v>
      </c>
      <c r="L6" s="137">
        <v>4</v>
      </c>
      <c r="M6" s="135">
        <v>3</v>
      </c>
      <c r="N6" s="136" t="s">
        <v>17</v>
      </c>
      <c r="O6" s="137">
        <v>2</v>
      </c>
      <c r="P6" s="135">
        <v>5</v>
      </c>
      <c r="Q6" s="136" t="s">
        <v>17</v>
      </c>
      <c r="R6" s="137">
        <v>1</v>
      </c>
      <c r="S6" s="135">
        <v>4</v>
      </c>
      <c r="T6" s="136" t="s">
        <v>17</v>
      </c>
      <c r="U6" s="137">
        <v>0</v>
      </c>
      <c r="V6" s="314">
        <f>SUM(D7:U7)</f>
        <v>13</v>
      </c>
      <c r="W6" s="320">
        <f>SUM(D6,J6,M6,S6,P6)</f>
        <v>18</v>
      </c>
      <c r="X6" s="322" t="s">
        <v>17</v>
      </c>
      <c r="Y6" s="323">
        <f>SUM(F6,L6,O6,U6+R6)</f>
        <v>8</v>
      </c>
      <c r="Z6" s="308">
        <f t="shared" ref="Z6" si="5">W6-Y6</f>
        <v>10</v>
      </c>
      <c r="AA6" s="381">
        <f>_xlfn.RANK.EQ(V6,$V$4:$V$15,0)+COUNTIFS($V$4:$V$15,V6,$Z$4:$Z$15,"&gt;"&amp;Z6)</f>
        <v>1</v>
      </c>
      <c r="AC6" s="115"/>
      <c r="AD6" s="115"/>
      <c r="AE6" s="115"/>
      <c r="AF6" s="115"/>
    </row>
    <row r="7" spans="1:32" ht="28.95" customHeight="1" thickBot="1" x14ac:dyDescent="0.35">
      <c r="A7" s="319"/>
      <c r="B7" s="338"/>
      <c r="C7" s="317"/>
      <c r="D7" s="325">
        <f>IF(D6="",0,IF(D6&gt;F6,3,(IF(F6&gt;D6,0.00001,1))))</f>
        <v>1</v>
      </c>
      <c r="E7" s="326"/>
      <c r="F7" s="327"/>
      <c r="G7" s="336"/>
      <c r="H7" s="332"/>
      <c r="I7" s="333"/>
      <c r="J7" s="325">
        <f>IF(J6="",0,IF(J6&gt;L6,3,(IF(L6&gt;J6,0.00001,1))))</f>
        <v>3</v>
      </c>
      <c r="K7" s="326"/>
      <c r="L7" s="327"/>
      <c r="M7" s="325">
        <f t="shared" ref="M7" si="6">IF(M6="",0,IF(M6&gt;O6,3,(IF(O6&gt;M6,0.00001,1))))</f>
        <v>3</v>
      </c>
      <c r="N7" s="326"/>
      <c r="O7" s="327"/>
      <c r="P7" s="325">
        <f t="shared" ref="P7" si="7">IF(P6="",0,IF(P6&gt;R6,3,(IF(R6&gt;P6,0.00001,1))))</f>
        <v>3</v>
      </c>
      <c r="Q7" s="326"/>
      <c r="R7" s="327"/>
      <c r="S7" s="325">
        <f t="shared" ref="S7" si="8">IF(S6="",0,IF(S6&gt;U6,3,(IF(U6&gt;S6,0.00001,1))))</f>
        <v>3</v>
      </c>
      <c r="T7" s="326"/>
      <c r="U7" s="327"/>
      <c r="V7" s="315"/>
      <c r="W7" s="321"/>
      <c r="X7" s="315"/>
      <c r="Y7" s="324"/>
      <c r="Z7" s="309"/>
      <c r="AA7" s="382"/>
      <c r="AC7" s="115"/>
      <c r="AD7" s="115"/>
      <c r="AE7" s="115"/>
      <c r="AF7" s="115"/>
    </row>
    <row r="8" spans="1:32" ht="28.95" customHeight="1" x14ac:dyDescent="0.3">
      <c r="A8" s="318">
        <v>3</v>
      </c>
      <c r="B8" s="343" t="str">
        <f>'Расписание игр'!B6</f>
        <v>ФН ДИП</v>
      </c>
      <c r="C8" s="316">
        <f>COUNTIF(D9:U9, "&gt;0")</f>
        <v>5</v>
      </c>
      <c r="D8" s="135">
        <v>1</v>
      </c>
      <c r="E8" s="136" t="s">
        <v>17</v>
      </c>
      <c r="F8" s="137">
        <v>2</v>
      </c>
      <c r="G8" s="135">
        <v>4</v>
      </c>
      <c r="H8" s="136" t="s">
        <v>17</v>
      </c>
      <c r="I8" s="137">
        <v>5</v>
      </c>
      <c r="J8" s="328"/>
      <c r="K8" s="329"/>
      <c r="L8" s="330"/>
      <c r="M8" s="135">
        <v>2</v>
      </c>
      <c r="N8" s="136" t="s">
        <v>17</v>
      </c>
      <c r="O8" s="137">
        <v>5</v>
      </c>
      <c r="P8" s="135">
        <v>6</v>
      </c>
      <c r="Q8" s="136" t="s">
        <v>17</v>
      </c>
      <c r="R8" s="137">
        <v>2</v>
      </c>
      <c r="S8" s="135">
        <v>3</v>
      </c>
      <c r="T8" s="136" t="s">
        <v>17</v>
      </c>
      <c r="U8" s="137">
        <v>0</v>
      </c>
      <c r="V8" s="314">
        <f>SUM(D9:U9)</f>
        <v>6.0000300000000006</v>
      </c>
      <c r="W8" s="320">
        <f>SUM(G8,D8,M8,S8,P8)</f>
        <v>16</v>
      </c>
      <c r="X8" s="322" t="s">
        <v>17</v>
      </c>
      <c r="Y8" s="323">
        <f>SUM(I8,F8,O8,U8,R8)</f>
        <v>14</v>
      </c>
      <c r="Z8" s="308">
        <f t="shared" ref="Z8" si="9">W8-Y8</f>
        <v>2</v>
      </c>
      <c r="AA8" s="334">
        <f>_xlfn.RANK.EQ(V8,$V$4:$V$15,0)+COUNTIFS($V$4:$V$15,V8,$Z$4:$Z$15,"&gt;"&amp;Z8)</f>
        <v>4</v>
      </c>
      <c r="AC8" s="115"/>
      <c r="AD8" s="115"/>
      <c r="AE8" s="115"/>
      <c r="AF8" s="115"/>
    </row>
    <row r="9" spans="1:32" ht="28.95" customHeight="1" thickBot="1" x14ac:dyDescent="0.35">
      <c r="A9" s="319"/>
      <c r="B9" s="344"/>
      <c r="C9" s="317"/>
      <c r="D9" s="325">
        <f>IF(D8="",0,IF(D8&gt;F8,3,(IF(F8&gt;D8,0.00001,1))))</f>
        <v>1.0000000000000001E-5</v>
      </c>
      <c r="E9" s="326"/>
      <c r="F9" s="327"/>
      <c r="G9" s="325">
        <f>IF(G8="",0,IF(G8&gt;I8,3,(IF(I8&gt;G8,0.00001,1))))</f>
        <v>1.0000000000000001E-5</v>
      </c>
      <c r="H9" s="326"/>
      <c r="I9" s="327"/>
      <c r="J9" s="331"/>
      <c r="K9" s="332"/>
      <c r="L9" s="333"/>
      <c r="M9" s="325">
        <f>IF(M8="",0,IF(M8&gt;O8,3,(IF(O8&gt;M8,0.00001,1))))</f>
        <v>1.0000000000000001E-5</v>
      </c>
      <c r="N9" s="326"/>
      <c r="O9" s="327"/>
      <c r="P9" s="325">
        <f t="shared" ref="P9" si="10">IF(P8="",0,IF(P8&gt;R8,3,(IF(R8&gt;P8,0.00001,1))))</f>
        <v>3</v>
      </c>
      <c r="Q9" s="326"/>
      <c r="R9" s="327"/>
      <c r="S9" s="325">
        <f t="shared" ref="S9" si="11">IF(S8="",0,IF(S8&gt;U8,3,(IF(U8&gt;S8,0.00001,1))))</f>
        <v>3</v>
      </c>
      <c r="T9" s="326"/>
      <c r="U9" s="327"/>
      <c r="V9" s="315"/>
      <c r="W9" s="321"/>
      <c r="X9" s="315"/>
      <c r="Y9" s="324"/>
      <c r="Z9" s="309"/>
      <c r="AA9" s="311"/>
      <c r="AC9" s="115"/>
      <c r="AD9" s="115"/>
      <c r="AE9" s="115"/>
      <c r="AF9" s="115"/>
    </row>
    <row r="10" spans="1:32" ht="28.95" customHeight="1" x14ac:dyDescent="0.3">
      <c r="A10" s="318">
        <v>4</v>
      </c>
      <c r="B10" s="341" t="str">
        <f>'Расписание игр'!B7</f>
        <v>ЦХПП</v>
      </c>
      <c r="C10" s="316">
        <f>COUNTIF(D11:U11, "&gt;0")</f>
        <v>5</v>
      </c>
      <c r="D10" s="135">
        <v>0</v>
      </c>
      <c r="E10" s="136" t="s">
        <v>17</v>
      </c>
      <c r="F10" s="137">
        <v>0</v>
      </c>
      <c r="G10" s="135">
        <v>2</v>
      </c>
      <c r="H10" s="136" t="s">
        <v>17</v>
      </c>
      <c r="I10" s="137">
        <v>3</v>
      </c>
      <c r="J10" s="135">
        <v>5</v>
      </c>
      <c r="K10" s="136" t="s">
        <v>17</v>
      </c>
      <c r="L10" s="137">
        <v>2</v>
      </c>
      <c r="M10" s="328"/>
      <c r="N10" s="329"/>
      <c r="O10" s="330"/>
      <c r="P10" s="135">
        <v>0</v>
      </c>
      <c r="Q10" s="136" t="s">
        <v>17</v>
      </c>
      <c r="R10" s="137">
        <v>1</v>
      </c>
      <c r="S10" s="135">
        <v>6</v>
      </c>
      <c r="T10" s="136" t="s">
        <v>17</v>
      </c>
      <c r="U10" s="137">
        <v>0</v>
      </c>
      <c r="V10" s="314">
        <f>SUM(D11:U11)</f>
        <v>7.0000199999999992</v>
      </c>
      <c r="W10" s="320">
        <f>SUM(G10,J10,D10,S10,P10)</f>
        <v>13</v>
      </c>
      <c r="X10" s="322" t="s">
        <v>17</v>
      </c>
      <c r="Y10" s="323">
        <f>SUM(I10,L10,F10,U10,R10)</f>
        <v>6</v>
      </c>
      <c r="Z10" s="308">
        <f t="shared" ref="Z10" si="12">W10-Y10</f>
        <v>7</v>
      </c>
      <c r="AA10" s="310">
        <f>_xlfn.RANK.EQ(V10,$V$4:$V$15,0)+COUNTIFS($V$4:$V$15,V10,$Z$4:$Z$15,"&gt;"&amp;Z10)</f>
        <v>3</v>
      </c>
      <c r="AC10" s="115"/>
      <c r="AD10" s="115"/>
      <c r="AE10" s="115"/>
      <c r="AF10" s="115"/>
    </row>
    <row r="11" spans="1:32" ht="28.95" customHeight="1" thickBot="1" x14ac:dyDescent="0.35">
      <c r="A11" s="319"/>
      <c r="B11" s="342"/>
      <c r="C11" s="317"/>
      <c r="D11" s="325">
        <f>IF(D10="",0,IF(D10&gt;F10,3,(IF(F10&gt;D10,0.00001,1))))</f>
        <v>1</v>
      </c>
      <c r="E11" s="326"/>
      <c r="F11" s="327"/>
      <c r="G11" s="325">
        <f t="shared" ref="G11" si="13">IF(G10="",0,IF(G10&gt;I10,3,(IF(I10&gt;G10,0.00001,1))))</f>
        <v>1.0000000000000001E-5</v>
      </c>
      <c r="H11" s="326"/>
      <c r="I11" s="327"/>
      <c r="J11" s="325">
        <f t="shared" ref="J11" si="14">IF(J10="",0,IF(J10&gt;L10,3,(IF(L10&gt;J10,0.00001,1))))</f>
        <v>3</v>
      </c>
      <c r="K11" s="326"/>
      <c r="L11" s="327"/>
      <c r="M11" s="331"/>
      <c r="N11" s="332"/>
      <c r="O11" s="333"/>
      <c r="P11" s="325">
        <f>IF(P10="",0,IF(P10&gt;R10,3,(IF(R10&gt;P10,0.00001,1))))</f>
        <v>1.0000000000000001E-5</v>
      </c>
      <c r="Q11" s="326"/>
      <c r="R11" s="327"/>
      <c r="S11" s="325">
        <f>IF(S10="",0,IF(S10&gt;U10,3,(IF(U10&gt;S10,0.00001,1))))</f>
        <v>3</v>
      </c>
      <c r="T11" s="326"/>
      <c r="U11" s="327"/>
      <c r="V11" s="315"/>
      <c r="W11" s="321"/>
      <c r="X11" s="315"/>
      <c r="Y11" s="324"/>
      <c r="Z11" s="309"/>
      <c r="AA11" s="311"/>
      <c r="AC11" s="115"/>
      <c r="AD11" s="115"/>
      <c r="AE11" s="115"/>
      <c r="AF11" s="115"/>
    </row>
    <row r="12" spans="1:32" ht="28.95" customHeight="1" x14ac:dyDescent="0.3">
      <c r="A12" s="318">
        <v>5</v>
      </c>
      <c r="B12" s="345" t="str">
        <f>'Расписание игр'!B8</f>
        <v>СМТ</v>
      </c>
      <c r="C12" s="316">
        <f>COUNTIF(D13:U13, "&gt;0")</f>
        <v>5</v>
      </c>
      <c r="D12" s="135">
        <v>1</v>
      </c>
      <c r="E12" s="136" t="s">
        <v>17</v>
      </c>
      <c r="F12" s="137">
        <v>8</v>
      </c>
      <c r="G12" s="135">
        <v>1</v>
      </c>
      <c r="H12" s="136" t="s">
        <v>17</v>
      </c>
      <c r="I12" s="137">
        <v>5</v>
      </c>
      <c r="J12" s="135">
        <v>2</v>
      </c>
      <c r="K12" s="136" t="s">
        <v>17</v>
      </c>
      <c r="L12" s="137">
        <v>6</v>
      </c>
      <c r="M12" s="135">
        <v>1</v>
      </c>
      <c r="N12" s="136" t="s">
        <v>17</v>
      </c>
      <c r="O12" s="137">
        <v>0</v>
      </c>
      <c r="P12" s="328"/>
      <c r="Q12" s="329"/>
      <c r="R12" s="330"/>
      <c r="S12" s="135">
        <v>4</v>
      </c>
      <c r="T12" s="136" t="s">
        <v>17</v>
      </c>
      <c r="U12" s="137">
        <v>0</v>
      </c>
      <c r="V12" s="314">
        <f>SUM(D13:U13)</f>
        <v>6.0000300000000006</v>
      </c>
      <c r="W12" s="320">
        <f>SUM(G12,J12,M12,D12,S12)</f>
        <v>9</v>
      </c>
      <c r="X12" s="322" t="s">
        <v>17</v>
      </c>
      <c r="Y12" s="323">
        <f>SUM(I12,L12,O12,F12,U12)</f>
        <v>19</v>
      </c>
      <c r="Z12" s="308">
        <f t="shared" ref="Z12" si="15">W12-Y12</f>
        <v>-10</v>
      </c>
      <c r="AA12" s="310">
        <f>_xlfn.RANK.EQ(V12,$V$4:$V$15,0)+COUNTIFS($V$4:$V$15,V12,$Z$4:$Z$15,"&gt;"&amp;Z12)</f>
        <v>5</v>
      </c>
      <c r="AC12" s="115"/>
      <c r="AD12" s="115"/>
      <c r="AE12" s="115"/>
      <c r="AF12" s="115"/>
    </row>
    <row r="13" spans="1:32" ht="28.95" customHeight="1" thickBot="1" x14ac:dyDescent="0.35">
      <c r="A13" s="319"/>
      <c r="B13" s="346"/>
      <c r="C13" s="317"/>
      <c r="D13" s="325">
        <f>IF(D12="",0,IF(D12&gt;F12,3,(IF(F12&gt;D12,0.00001,1))))</f>
        <v>1.0000000000000001E-5</v>
      </c>
      <c r="E13" s="326"/>
      <c r="F13" s="327"/>
      <c r="G13" s="325">
        <f>IF(G12="",0,IF(G12&gt;I12,3,(IF(I12&gt;G12,0.00001,1))))</f>
        <v>1.0000000000000001E-5</v>
      </c>
      <c r="H13" s="326"/>
      <c r="I13" s="327"/>
      <c r="J13" s="325">
        <f t="shared" ref="J13" si="16">IF(J12="",0,IF(J12&gt;L12,3,(IF(L12&gt;J12,0.00001,1))))</f>
        <v>1.0000000000000001E-5</v>
      </c>
      <c r="K13" s="326"/>
      <c r="L13" s="327"/>
      <c r="M13" s="325">
        <f t="shared" ref="M13" si="17">IF(M12="",0,IF(M12&gt;O12,3,(IF(O12&gt;M12,0.00001,1))))</f>
        <v>3</v>
      </c>
      <c r="N13" s="326"/>
      <c r="O13" s="327"/>
      <c r="P13" s="331"/>
      <c r="Q13" s="332"/>
      <c r="R13" s="333"/>
      <c r="S13" s="325">
        <f>IF(S12="",0,IF(S12&gt;U12,3,(IF(U12&gt;S12,0.00001,1))))</f>
        <v>3</v>
      </c>
      <c r="T13" s="326"/>
      <c r="U13" s="327"/>
      <c r="V13" s="315"/>
      <c r="W13" s="321"/>
      <c r="X13" s="315"/>
      <c r="Y13" s="324"/>
      <c r="Z13" s="309"/>
      <c r="AA13" s="311"/>
      <c r="AC13" s="115"/>
      <c r="AD13" s="115"/>
      <c r="AE13" s="115"/>
      <c r="AF13" s="115"/>
    </row>
    <row r="14" spans="1:32" ht="28.95" customHeight="1" x14ac:dyDescent="0.3">
      <c r="A14" s="318">
        <v>6</v>
      </c>
      <c r="B14" s="312" t="str">
        <f>'Расписание игр'!B9</f>
        <v>НЛМК-Инжиниринг</v>
      </c>
      <c r="C14" s="316">
        <f>COUNTIF(D15:U15, "&gt;0")</f>
        <v>5</v>
      </c>
      <c r="D14" s="135">
        <v>1</v>
      </c>
      <c r="E14" s="136" t="s">
        <v>17</v>
      </c>
      <c r="F14" s="137">
        <v>2</v>
      </c>
      <c r="G14" s="135">
        <v>0</v>
      </c>
      <c r="H14" s="136" t="s">
        <v>17</v>
      </c>
      <c r="I14" s="137">
        <v>4</v>
      </c>
      <c r="J14" s="135">
        <v>0</v>
      </c>
      <c r="K14" s="136" t="s">
        <v>17</v>
      </c>
      <c r="L14" s="137">
        <v>3</v>
      </c>
      <c r="M14" s="135">
        <v>0</v>
      </c>
      <c r="N14" s="136" t="s">
        <v>17</v>
      </c>
      <c r="O14" s="137">
        <v>6</v>
      </c>
      <c r="P14" s="135">
        <v>0</v>
      </c>
      <c r="Q14" s="136" t="s">
        <v>17</v>
      </c>
      <c r="R14" s="137">
        <v>4</v>
      </c>
      <c r="S14" s="328"/>
      <c r="T14" s="329"/>
      <c r="U14" s="330"/>
      <c r="V14" s="314">
        <f>SUM(D15:U15)</f>
        <v>5.0000000000000002E-5</v>
      </c>
      <c r="W14" s="320">
        <f>SUM(G14,J14,M14,D14,P14)</f>
        <v>1</v>
      </c>
      <c r="X14" s="322" t="s">
        <v>17</v>
      </c>
      <c r="Y14" s="323">
        <f>SUM(I14,L14,O14,F14,R14)</f>
        <v>19</v>
      </c>
      <c r="Z14" s="308">
        <f t="shared" ref="Z14" si="18">W14-Y14</f>
        <v>-18</v>
      </c>
      <c r="AA14" s="310">
        <f>_xlfn.RANK.EQ(V14,$V$4:$V$15,0)+COUNTIFS($V$4:$V$15,V14,$Z$4:$Z$15,"&gt;"&amp;Z14)</f>
        <v>6</v>
      </c>
      <c r="AC14" s="115"/>
      <c r="AD14" s="115"/>
      <c r="AE14" s="115"/>
      <c r="AF14" s="115"/>
    </row>
    <row r="15" spans="1:32" ht="28.95" customHeight="1" thickBot="1" x14ac:dyDescent="0.35">
      <c r="A15" s="319"/>
      <c r="B15" s="313"/>
      <c r="C15" s="317"/>
      <c r="D15" s="325">
        <f>IF(D14="",0,IF(D14&gt;F14,3,(IF(F14&gt;D14,0.00001,1))))</f>
        <v>1.0000000000000001E-5</v>
      </c>
      <c r="E15" s="326"/>
      <c r="F15" s="327"/>
      <c r="G15" s="325">
        <f t="shared" ref="G15" si="19">IF(G14="",0,IF(G14&gt;I14,3,(IF(I14&gt;G14,0.00001,1))))</f>
        <v>1.0000000000000001E-5</v>
      </c>
      <c r="H15" s="326"/>
      <c r="I15" s="327"/>
      <c r="J15" s="325">
        <f t="shared" ref="J15" si="20">IF(J14="",0,IF(J14&gt;L14,3,(IF(L14&gt;J14,0.00001,1))))</f>
        <v>1.0000000000000001E-5</v>
      </c>
      <c r="K15" s="326"/>
      <c r="L15" s="327"/>
      <c r="M15" s="325">
        <f t="shared" ref="M15" si="21">IF(M14="",0,IF(M14&gt;O14,3,(IF(O14&gt;M14,0.00001,1))))</f>
        <v>1.0000000000000001E-5</v>
      </c>
      <c r="N15" s="326"/>
      <c r="O15" s="327"/>
      <c r="P15" s="325">
        <f t="shared" ref="P15" si="22">IF(P14="",0,IF(P14&gt;R14,3,(IF(R14&gt;P14,0.00001,1))))</f>
        <v>1.0000000000000001E-5</v>
      </c>
      <c r="Q15" s="326"/>
      <c r="R15" s="327"/>
      <c r="S15" s="331"/>
      <c r="T15" s="332"/>
      <c r="U15" s="333"/>
      <c r="V15" s="315"/>
      <c r="W15" s="321"/>
      <c r="X15" s="315"/>
      <c r="Y15" s="324"/>
      <c r="Z15" s="309"/>
      <c r="AA15" s="311"/>
      <c r="AC15" s="115"/>
      <c r="AD15" s="115"/>
      <c r="AE15" s="115"/>
      <c r="AF15" s="115"/>
    </row>
    <row r="16" spans="1:32" x14ac:dyDescent="0.3">
      <c r="AC16" s="115"/>
      <c r="AD16" s="115"/>
      <c r="AE16" s="115"/>
      <c r="AF16" s="115"/>
    </row>
    <row r="17" spans="1:32" x14ac:dyDescent="0.3">
      <c r="A17" s="240" t="s">
        <v>32</v>
      </c>
      <c r="B17" s="240"/>
      <c r="C17" s="240"/>
      <c r="D17" s="241">
        <f>SUM(C4:C15)/2</f>
        <v>15</v>
      </c>
      <c r="E17" s="241"/>
      <c r="F17" s="241"/>
      <c r="AC17" s="115"/>
      <c r="AD17" s="115"/>
      <c r="AE17" s="115"/>
      <c r="AF17" s="115"/>
    </row>
    <row r="18" spans="1:32" x14ac:dyDescent="0.3">
      <c r="A18" s="240" t="s">
        <v>34</v>
      </c>
      <c r="B18" s="240"/>
      <c r="C18" s="240"/>
      <c r="D18" s="241">
        <f>SUM(Y4:Y15)</f>
        <v>70</v>
      </c>
      <c r="E18" s="241"/>
      <c r="F18" s="241"/>
      <c r="AC18" s="115"/>
      <c r="AD18" s="115"/>
      <c r="AE18" s="115"/>
      <c r="AF18" s="115"/>
    </row>
    <row r="19" spans="1:32" x14ac:dyDescent="0.3">
      <c r="A19" s="240" t="s">
        <v>33</v>
      </c>
      <c r="B19" s="240"/>
      <c r="C19" s="240"/>
      <c r="D19" s="242">
        <f>D18/D17</f>
        <v>4.666666666666667</v>
      </c>
      <c r="E19" s="242"/>
      <c r="F19" s="242"/>
      <c r="AC19" s="115"/>
      <c r="AD19" s="115"/>
      <c r="AE19" s="115"/>
      <c r="AF19" s="115"/>
    </row>
    <row r="20" spans="1:32" x14ac:dyDescent="0.3">
      <c r="AC20" s="115"/>
      <c r="AD20" s="115"/>
      <c r="AE20" s="115"/>
      <c r="AF20" s="115"/>
    </row>
    <row r="21" spans="1:32" x14ac:dyDescent="0.3">
      <c r="AC21" s="115"/>
      <c r="AD21" s="115"/>
      <c r="AE21" s="115"/>
      <c r="AF21" s="115"/>
    </row>
    <row r="22" spans="1:32" x14ac:dyDescent="0.3">
      <c r="AC22" s="115"/>
      <c r="AD22" s="115"/>
      <c r="AE22" s="115"/>
      <c r="AF22" s="115"/>
    </row>
    <row r="23" spans="1:32" x14ac:dyDescent="0.3">
      <c r="AC23" s="115"/>
      <c r="AD23" s="115"/>
      <c r="AE23" s="115"/>
      <c r="AF23" s="115"/>
    </row>
    <row r="24" spans="1:32" x14ac:dyDescent="0.3">
      <c r="A24" s="2"/>
    </row>
    <row r="25" spans="1:32" x14ac:dyDescent="0.3">
      <c r="A25" s="2"/>
    </row>
    <row r="26" spans="1:32" x14ac:dyDescent="0.3">
      <c r="A26" s="2"/>
    </row>
    <row r="27" spans="1:32" x14ac:dyDescent="0.3">
      <c r="A27" s="2"/>
    </row>
    <row r="28" spans="1:32" x14ac:dyDescent="0.3">
      <c r="A28" s="2"/>
    </row>
  </sheetData>
  <mergeCells count="105">
    <mergeCell ref="C8:C9"/>
    <mergeCell ref="B10:B11"/>
    <mergeCell ref="B8:B9"/>
    <mergeCell ref="B12:B13"/>
    <mergeCell ref="A8:A9"/>
    <mergeCell ref="A10:A11"/>
    <mergeCell ref="C12:C13"/>
    <mergeCell ref="C10:C11"/>
    <mergeCell ref="A1:AA1"/>
    <mergeCell ref="A2:AA2"/>
    <mergeCell ref="D3:F3"/>
    <mergeCell ref="G3:I3"/>
    <mergeCell ref="J3:L3"/>
    <mergeCell ref="M3:O3"/>
    <mergeCell ref="S3:U3"/>
    <mergeCell ref="W3:Y3"/>
    <mergeCell ref="P3:R3"/>
    <mergeCell ref="A4:A5"/>
    <mergeCell ref="D4:F5"/>
    <mergeCell ref="W4:W5"/>
    <mergeCell ref="X4:X5"/>
    <mergeCell ref="Y4:Y5"/>
    <mergeCell ref="Z4:Z5"/>
    <mergeCell ref="AA4:AA5"/>
    <mergeCell ref="G5:I5"/>
    <mergeCell ref="J5:L5"/>
    <mergeCell ref="M5:O5"/>
    <mergeCell ref="S5:U5"/>
    <mergeCell ref="B4:B5"/>
    <mergeCell ref="C4:C5"/>
    <mergeCell ref="V4:V5"/>
    <mergeCell ref="P5:R5"/>
    <mergeCell ref="Y6:Y7"/>
    <mergeCell ref="Z6:Z7"/>
    <mergeCell ref="AA6:AA7"/>
    <mergeCell ref="D7:F7"/>
    <mergeCell ref="J7:L7"/>
    <mergeCell ref="M7:O7"/>
    <mergeCell ref="S7:U7"/>
    <mergeCell ref="A6:A7"/>
    <mergeCell ref="G6:I7"/>
    <mergeCell ref="W6:W7"/>
    <mergeCell ref="X6:X7"/>
    <mergeCell ref="B6:B7"/>
    <mergeCell ref="C6:C7"/>
    <mergeCell ref="V6:V7"/>
    <mergeCell ref="P7:R7"/>
    <mergeCell ref="Z10:Z11"/>
    <mergeCell ref="AA10:AA11"/>
    <mergeCell ref="D11:F11"/>
    <mergeCell ref="G11:I11"/>
    <mergeCell ref="J11:L11"/>
    <mergeCell ref="S11:U11"/>
    <mergeCell ref="W8:W9"/>
    <mergeCell ref="X8:X9"/>
    <mergeCell ref="Y8:Y9"/>
    <mergeCell ref="Z8:Z9"/>
    <mergeCell ref="AA8:AA9"/>
    <mergeCell ref="D9:F9"/>
    <mergeCell ref="G9:I9"/>
    <mergeCell ref="M9:O9"/>
    <mergeCell ref="S9:U9"/>
    <mergeCell ref="J8:L9"/>
    <mergeCell ref="M10:O11"/>
    <mergeCell ref="V10:V11"/>
    <mergeCell ref="V8:V9"/>
    <mergeCell ref="P9:R9"/>
    <mergeCell ref="P11:R11"/>
    <mergeCell ref="G13:I13"/>
    <mergeCell ref="J13:L13"/>
    <mergeCell ref="M13:O13"/>
    <mergeCell ref="W10:W11"/>
    <mergeCell ref="X10:X11"/>
    <mergeCell ref="Y10:Y11"/>
    <mergeCell ref="V12:V13"/>
    <mergeCell ref="A12:A13"/>
    <mergeCell ref="W12:W13"/>
    <mergeCell ref="X12:X13"/>
    <mergeCell ref="Y12:Y13"/>
    <mergeCell ref="P12:R13"/>
    <mergeCell ref="S13:U13"/>
    <mergeCell ref="D19:F19"/>
    <mergeCell ref="A18:C18"/>
    <mergeCell ref="D18:F18"/>
    <mergeCell ref="A19:C19"/>
    <mergeCell ref="D17:F17"/>
    <mergeCell ref="A17:C17"/>
    <mergeCell ref="Z12:Z13"/>
    <mergeCell ref="AA12:AA13"/>
    <mergeCell ref="B14:B15"/>
    <mergeCell ref="V14:V15"/>
    <mergeCell ref="C14:C15"/>
    <mergeCell ref="A14:A15"/>
    <mergeCell ref="W14:W15"/>
    <mergeCell ref="X14:X15"/>
    <mergeCell ref="Y14:Y15"/>
    <mergeCell ref="Z14:Z15"/>
    <mergeCell ref="AA14:AA15"/>
    <mergeCell ref="D15:F15"/>
    <mergeCell ref="G15:I15"/>
    <mergeCell ref="J15:L15"/>
    <mergeCell ref="M15:O15"/>
    <mergeCell ref="P15:R15"/>
    <mergeCell ref="S14:U15"/>
    <mergeCell ref="D13:F13"/>
  </mergeCells>
  <conditionalFormatting sqref="D7:F7 J7:U7 D9:I9 M9:U9 D11:L11 D13:O13 G5:U5">
    <cfRule type="cellIs" dxfId="63" priority="20" operator="between">
      <formula>0</formula>
      <formula>1</formula>
    </cfRule>
  </conditionalFormatting>
  <conditionalFormatting sqref="D7:F7 J7:U7 D9:I9 M9:U9 D11:L11 D13:O13 G5:U5">
    <cfRule type="cellIs" dxfId="62" priority="19" operator="equal">
      <formula>1</formula>
    </cfRule>
  </conditionalFormatting>
  <conditionalFormatting sqref="D7:F7 J7:U7 D9:I9 M9:U9 D11:L11 D13:O13 G5:U5">
    <cfRule type="cellIs" dxfId="61" priority="18" operator="equal">
      <formula>3</formula>
    </cfRule>
  </conditionalFormatting>
  <conditionalFormatting sqref="D7:F7 J7:U7 D9:I9 M9:U9 D11:L11 D13:O13 G5:U5">
    <cfRule type="cellIs" dxfId="60" priority="17" operator="equal">
      <formula>0</formula>
    </cfRule>
  </conditionalFormatting>
  <conditionalFormatting sqref="D15:R15">
    <cfRule type="cellIs" dxfId="59" priority="16" operator="between">
      <formula>0</formula>
      <formula>1</formula>
    </cfRule>
  </conditionalFormatting>
  <conditionalFormatting sqref="D15:R15">
    <cfRule type="cellIs" dxfId="58" priority="15" operator="equal">
      <formula>1</formula>
    </cfRule>
  </conditionalFormatting>
  <conditionalFormatting sqref="D15:R15">
    <cfRule type="cellIs" dxfId="57" priority="14" operator="equal">
      <formula>3</formula>
    </cfRule>
  </conditionalFormatting>
  <conditionalFormatting sqref="D15:R15">
    <cfRule type="cellIs" dxfId="56" priority="13" operator="equal">
      <formula>0</formula>
    </cfRule>
  </conditionalFormatting>
  <conditionalFormatting sqref="P11:U11">
    <cfRule type="cellIs" dxfId="55" priority="12" operator="between">
      <formula>0</formula>
      <formula>1</formula>
    </cfRule>
  </conditionalFormatting>
  <conditionalFormatting sqref="P11:U11">
    <cfRule type="cellIs" dxfId="54" priority="11" operator="equal">
      <formula>1</formula>
    </cfRule>
  </conditionalFormatting>
  <conditionalFormatting sqref="P11:U11">
    <cfRule type="cellIs" dxfId="53" priority="10" operator="equal">
      <formula>3</formula>
    </cfRule>
  </conditionalFormatting>
  <conditionalFormatting sqref="P11:U11">
    <cfRule type="cellIs" dxfId="52" priority="9" operator="equal">
      <formula>0</formula>
    </cfRule>
  </conditionalFormatting>
  <conditionalFormatting sqref="S13:U13">
    <cfRule type="cellIs" dxfId="51" priority="8" operator="between">
      <formula>0</formula>
      <formula>1</formula>
    </cfRule>
  </conditionalFormatting>
  <conditionalFormatting sqref="S13:U13">
    <cfRule type="cellIs" dxfId="50" priority="7" operator="equal">
      <formula>1</formula>
    </cfRule>
  </conditionalFormatting>
  <conditionalFormatting sqref="S13:U13">
    <cfRule type="cellIs" dxfId="49" priority="6" operator="equal">
      <formula>3</formula>
    </cfRule>
  </conditionalFormatting>
  <conditionalFormatting sqref="S13:U13">
    <cfRule type="cellIs" dxfId="48" priority="5" operator="equal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32"/>
  <sheetViews>
    <sheetView zoomScaleNormal="100" workbookViewId="0">
      <selection activeCell="AD8" sqref="AD8"/>
    </sheetView>
  </sheetViews>
  <sheetFormatPr defaultRowHeight="14.4" x14ac:dyDescent="0.3"/>
  <cols>
    <col min="1" max="1" width="4.44140625" customWidth="1"/>
    <col min="2" max="2" width="23.5546875" customWidth="1"/>
    <col min="3" max="3" width="6.44140625" customWidth="1"/>
    <col min="4" max="4" width="4.88671875" customWidth="1"/>
    <col min="5" max="5" width="0.88671875" customWidth="1"/>
    <col min="6" max="7" width="5.109375" customWidth="1"/>
    <col min="8" max="8" width="0.88671875" customWidth="1"/>
    <col min="9" max="10" width="5.109375" customWidth="1"/>
    <col min="11" max="11" width="0.5546875" customWidth="1"/>
    <col min="12" max="12" width="4.6640625" customWidth="1"/>
    <col min="13" max="13" width="4.88671875" customWidth="1"/>
    <col min="14" max="14" width="0.5546875" customWidth="1"/>
    <col min="15" max="16" width="5.33203125" customWidth="1"/>
    <col min="17" max="17" width="0.5546875" customWidth="1"/>
    <col min="18" max="18" width="5.5546875" customWidth="1"/>
    <col min="19" max="19" width="5" customWidth="1"/>
    <col min="20" max="20" width="0.5546875" customWidth="1"/>
    <col min="21" max="21" width="4.88671875" customWidth="1"/>
    <col min="22" max="22" width="10.109375" customWidth="1"/>
    <col min="23" max="23" width="7" customWidth="1"/>
    <col min="24" max="24" width="1" customWidth="1"/>
    <col min="25" max="25" width="7.33203125" customWidth="1"/>
    <col min="26" max="26" width="9.5546875" customWidth="1"/>
    <col min="27" max="27" width="10.5546875" customWidth="1"/>
    <col min="29" max="29" width="9.109375" style="117"/>
  </cols>
  <sheetData>
    <row r="1" spans="1:32" ht="18.600000000000001" thickBot="1" x14ac:dyDescent="0.4">
      <c r="A1" s="294" t="s">
        <v>14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7"/>
      <c r="AC1"/>
    </row>
    <row r="2" spans="1:32" ht="19.2" thickTop="1" thickBot="1" x14ac:dyDescent="0.4">
      <c r="A2" s="256" t="s">
        <v>35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8"/>
      <c r="N2" s="258"/>
      <c r="O2" s="258"/>
      <c r="P2" s="258"/>
      <c r="Q2" s="258"/>
      <c r="R2" s="258"/>
      <c r="S2" s="258"/>
      <c r="T2" s="258"/>
      <c r="U2" s="258"/>
      <c r="V2" s="258"/>
      <c r="W2" s="258"/>
      <c r="X2" s="258"/>
      <c r="Y2" s="258"/>
      <c r="Z2" s="258"/>
      <c r="AA2" s="259"/>
      <c r="AC2"/>
    </row>
    <row r="3" spans="1:32" ht="31.8" thickBot="1" x14ac:dyDescent="0.35">
      <c r="A3" s="132" t="s">
        <v>20</v>
      </c>
      <c r="B3" s="133" t="s">
        <v>1</v>
      </c>
      <c r="C3" s="132" t="s">
        <v>21</v>
      </c>
      <c r="D3" s="347">
        <v>1</v>
      </c>
      <c r="E3" s="348"/>
      <c r="F3" s="349"/>
      <c r="G3" s="347">
        <v>2</v>
      </c>
      <c r="H3" s="348"/>
      <c r="I3" s="349"/>
      <c r="J3" s="347">
        <v>3</v>
      </c>
      <c r="K3" s="348"/>
      <c r="L3" s="349"/>
      <c r="M3" s="347">
        <v>4</v>
      </c>
      <c r="N3" s="348"/>
      <c r="O3" s="349"/>
      <c r="P3" s="347">
        <v>5</v>
      </c>
      <c r="Q3" s="348"/>
      <c r="R3" s="349"/>
      <c r="S3" s="347">
        <v>6</v>
      </c>
      <c r="T3" s="348"/>
      <c r="U3" s="349"/>
      <c r="V3" s="133" t="s">
        <v>18</v>
      </c>
      <c r="W3" s="350" t="s">
        <v>19</v>
      </c>
      <c r="X3" s="351"/>
      <c r="Y3" s="352"/>
      <c r="Z3" s="134" t="s">
        <v>22</v>
      </c>
      <c r="AA3" s="132" t="s">
        <v>13</v>
      </c>
      <c r="AC3" s="115"/>
      <c r="AD3" s="115"/>
      <c r="AE3" s="115"/>
      <c r="AF3" s="115"/>
    </row>
    <row r="4" spans="1:32" ht="28.95" customHeight="1" x14ac:dyDescent="0.3">
      <c r="A4" s="318">
        <v>1</v>
      </c>
      <c r="B4" s="339" t="str">
        <f>'Расписание игр'!C4</f>
        <v>ФН СПП</v>
      </c>
      <c r="C4" s="316">
        <f>COUNTIF(D5:U5, "&gt;0")+1</f>
        <v>5</v>
      </c>
      <c r="D4" s="328"/>
      <c r="E4" s="329"/>
      <c r="F4" s="330"/>
      <c r="G4" s="135">
        <v>2</v>
      </c>
      <c r="H4" s="136"/>
      <c r="I4" s="137">
        <v>0</v>
      </c>
      <c r="J4" s="135">
        <v>0</v>
      </c>
      <c r="K4" s="136"/>
      <c r="L4" s="137">
        <v>0</v>
      </c>
      <c r="M4" s="135">
        <v>0</v>
      </c>
      <c r="N4" s="136"/>
      <c r="O4" s="137">
        <v>3</v>
      </c>
      <c r="P4" s="135">
        <v>0</v>
      </c>
      <c r="Q4" s="136"/>
      <c r="R4" s="137">
        <v>3</v>
      </c>
      <c r="S4" s="135">
        <v>0</v>
      </c>
      <c r="T4" s="136"/>
      <c r="U4" s="137">
        <v>1</v>
      </c>
      <c r="V4" s="314">
        <f>SUM(G5:U5)</f>
        <v>3.0000300000000002</v>
      </c>
      <c r="W4" s="320">
        <f>SUM(G4,J4,M4,S4,P4)</f>
        <v>2</v>
      </c>
      <c r="X4" s="322" t="s">
        <v>17</v>
      </c>
      <c r="Y4" s="323">
        <f>I4+L4+O4+U4+R4+3</f>
        <v>10</v>
      </c>
      <c r="Z4" s="308">
        <f>W4-Y4</f>
        <v>-8</v>
      </c>
      <c r="AA4" s="310">
        <f>_xlfn.RANK.EQ(V4,$V$4:$V$15,0)+COUNTIFS($V$4:$V$15,V4,$Z$4:$Z$15,"&gt;"&amp;Z4)</f>
        <v>5</v>
      </c>
      <c r="AC4" s="115"/>
      <c r="AD4" s="115"/>
      <c r="AE4" s="115"/>
      <c r="AF4" s="115"/>
    </row>
    <row r="5" spans="1:32" ht="28.95" customHeight="1" thickBot="1" x14ac:dyDescent="0.35">
      <c r="A5" s="319"/>
      <c r="B5" s="340"/>
      <c r="C5" s="317"/>
      <c r="D5" s="353"/>
      <c r="E5" s="354"/>
      <c r="F5" s="355"/>
      <c r="G5" s="325">
        <f>IF(G4="",0,IF(G4&gt;I4,3,(IF(I4&gt;G4,0.00001,1))))</f>
        <v>3</v>
      </c>
      <c r="H5" s="326"/>
      <c r="I5" s="327"/>
      <c r="J5" s="357">
        <v>0</v>
      </c>
      <c r="K5" s="358"/>
      <c r="L5" s="359"/>
      <c r="M5" s="325">
        <f t="shared" ref="M5" si="0">IF(M4="",0,IF(M4&gt;O4,3,(IF(O4&gt;M4,0.00001,1))))</f>
        <v>1.0000000000000001E-5</v>
      </c>
      <c r="N5" s="326"/>
      <c r="O5" s="327"/>
      <c r="P5" s="325">
        <f t="shared" ref="P5" si="1">IF(P4="",0,IF(P4&gt;R4,3,(IF(R4&gt;P4,0.00001,1))))</f>
        <v>1.0000000000000001E-5</v>
      </c>
      <c r="Q5" s="326"/>
      <c r="R5" s="327"/>
      <c r="S5" s="325">
        <f t="shared" ref="S5" si="2">IF(S4="",0,IF(S4&gt;U4,3,(IF(U4&gt;S4,0.00001,1))))</f>
        <v>1.0000000000000001E-5</v>
      </c>
      <c r="T5" s="326"/>
      <c r="U5" s="327"/>
      <c r="V5" s="315"/>
      <c r="W5" s="321"/>
      <c r="X5" s="315"/>
      <c r="Y5" s="324"/>
      <c r="Z5" s="309"/>
      <c r="AA5" s="311"/>
      <c r="AC5" s="115"/>
      <c r="AD5" s="115"/>
      <c r="AE5" s="115"/>
      <c r="AF5" s="115"/>
    </row>
    <row r="6" spans="1:32" ht="28.95" customHeight="1" x14ac:dyDescent="0.3">
      <c r="A6" s="318">
        <v>2</v>
      </c>
      <c r="B6" s="337" t="str">
        <f>'Расписание игр'!C5</f>
        <v>Сб. ДАТП, ЦТАиЭО АДП и ЦТАиЭО СП</v>
      </c>
      <c r="C6" s="316">
        <f>COUNTIF(D7:U7, "&gt;0")</f>
        <v>5</v>
      </c>
      <c r="D6" s="135">
        <v>0</v>
      </c>
      <c r="E6" s="136"/>
      <c r="F6" s="137">
        <v>2</v>
      </c>
      <c r="G6" s="335"/>
      <c r="H6" s="329"/>
      <c r="I6" s="330"/>
      <c r="J6" s="135">
        <v>3</v>
      </c>
      <c r="K6" s="136"/>
      <c r="L6" s="137">
        <v>0</v>
      </c>
      <c r="M6" s="135">
        <v>2</v>
      </c>
      <c r="N6" s="136"/>
      <c r="O6" s="137">
        <v>2</v>
      </c>
      <c r="P6" s="135">
        <v>5</v>
      </c>
      <c r="Q6" s="136"/>
      <c r="R6" s="137">
        <v>1</v>
      </c>
      <c r="S6" s="135">
        <v>3</v>
      </c>
      <c r="T6" s="136"/>
      <c r="U6" s="137">
        <v>0</v>
      </c>
      <c r="V6" s="314">
        <f>SUM(D7:U7)</f>
        <v>10.00001</v>
      </c>
      <c r="W6" s="320">
        <f>SUM(D6,J6,M6,S6,P6)</f>
        <v>13</v>
      </c>
      <c r="X6" s="322" t="s">
        <v>17</v>
      </c>
      <c r="Y6" s="323">
        <f>SUM(F6,L6,O6,U6+R6)</f>
        <v>5</v>
      </c>
      <c r="Z6" s="308">
        <f t="shared" ref="Z6" si="3">W6-Y6</f>
        <v>8</v>
      </c>
      <c r="AA6" s="310">
        <f>_xlfn.RANK.EQ(V6,$V$4:$V$15,0)+COUNTIFS($V$4:$V$15,V6,$Z$4:$Z$15,"&gt;"&amp;Z6)</f>
        <v>2</v>
      </c>
      <c r="AC6" s="115"/>
      <c r="AD6" s="115"/>
      <c r="AE6" s="115"/>
      <c r="AF6" s="115"/>
    </row>
    <row r="7" spans="1:32" ht="28.95" customHeight="1" thickBot="1" x14ac:dyDescent="0.35">
      <c r="A7" s="319"/>
      <c r="B7" s="338"/>
      <c r="C7" s="317"/>
      <c r="D7" s="325">
        <f>IF(D6="",0,IF(D6&gt;F6,3,(IF(F6&gt;D6,0.00001,1))))</f>
        <v>1.0000000000000001E-5</v>
      </c>
      <c r="E7" s="326"/>
      <c r="F7" s="327"/>
      <c r="G7" s="336"/>
      <c r="H7" s="332"/>
      <c r="I7" s="333"/>
      <c r="J7" s="325">
        <f>IF(J6="",0,IF(J6&gt;L6,3,(IF(L6&gt;J6,0.00001,1))))</f>
        <v>3</v>
      </c>
      <c r="K7" s="326"/>
      <c r="L7" s="327"/>
      <c r="M7" s="325">
        <f t="shared" ref="M7" si="4">IF(M6="",0,IF(M6&gt;O6,3,(IF(O6&gt;M6,0.00001,1))))</f>
        <v>1</v>
      </c>
      <c r="N7" s="326"/>
      <c r="O7" s="327"/>
      <c r="P7" s="325">
        <f t="shared" ref="P7" si="5">IF(P6="",0,IF(P6&gt;R6,3,(IF(R6&gt;P6,0.00001,1))))</f>
        <v>3</v>
      </c>
      <c r="Q7" s="326"/>
      <c r="R7" s="327"/>
      <c r="S7" s="325">
        <f t="shared" ref="S7" si="6">IF(S6="",0,IF(S6&gt;U6,3,(IF(U6&gt;S6,0.00001,1))))</f>
        <v>3</v>
      </c>
      <c r="T7" s="326"/>
      <c r="U7" s="327"/>
      <c r="V7" s="315"/>
      <c r="W7" s="321"/>
      <c r="X7" s="315"/>
      <c r="Y7" s="324"/>
      <c r="Z7" s="309"/>
      <c r="AA7" s="311"/>
      <c r="AC7" s="115"/>
      <c r="AD7" s="115"/>
      <c r="AE7" s="115"/>
      <c r="AF7" s="115"/>
    </row>
    <row r="8" spans="1:32" ht="28.95" customHeight="1" x14ac:dyDescent="0.3">
      <c r="A8" s="318">
        <v>3</v>
      </c>
      <c r="B8" s="343" t="str">
        <f>'Расписание игр'!C6</f>
        <v>Сб. ЦДС, ДЭТС (снялись с соревнований)</v>
      </c>
      <c r="C8" s="356">
        <f>COUNTIF(D9:U9, "&gt;0")+1</f>
        <v>5</v>
      </c>
      <c r="D8" s="135">
        <v>0</v>
      </c>
      <c r="E8" s="136"/>
      <c r="F8" s="137">
        <v>0</v>
      </c>
      <c r="G8" s="135">
        <v>0</v>
      </c>
      <c r="H8" s="136"/>
      <c r="I8" s="137">
        <v>3</v>
      </c>
      <c r="J8" s="328"/>
      <c r="K8" s="329"/>
      <c r="L8" s="330"/>
      <c r="M8" s="135">
        <v>0</v>
      </c>
      <c r="N8" s="136"/>
      <c r="O8" s="137">
        <v>3</v>
      </c>
      <c r="P8" s="135">
        <v>0</v>
      </c>
      <c r="Q8" s="136"/>
      <c r="R8" s="137">
        <v>3</v>
      </c>
      <c r="S8" s="135">
        <v>0</v>
      </c>
      <c r="T8" s="136"/>
      <c r="U8" s="137">
        <v>3</v>
      </c>
      <c r="V8" s="314">
        <f t="shared" ref="V8" si="7">SUM(D9:U9)</f>
        <v>4.0000000000000003E-5</v>
      </c>
      <c r="W8" s="320">
        <f>SUM(G8,D8,M8,S8,P8)</f>
        <v>0</v>
      </c>
      <c r="X8" s="322" t="s">
        <v>17</v>
      </c>
      <c r="Y8" s="323">
        <f>SUM(I8,F8,O8,U8,R8)+3</f>
        <v>15</v>
      </c>
      <c r="Z8" s="308">
        <f t="shared" ref="Z8" si="8">W8-Y8</f>
        <v>-15</v>
      </c>
      <c r="AA8" s="310">
        <f>_xlfn.RANK.EQ(V8,$V$4:$V$15,0)+COUNTIFS($V$4:$V$15,V8,$Z$4:$Z$15,"&gt;"&amp;Z8)</f>
        <v>6</v>
      </c>
      <c r="AC8" s="115"/>
      <c r="AD8" s="115"/>
      <c r="AE8" s="115"/>
      <c r="AF8" s="115"/>
    </row>
    <row r="9" spans="1:32" ht="28.95" customHeight="1" thickBot="1" x14ac:dyDescent="0.35">
      <c r="A9" s="319"/>
      <c r="B9" s="344"/>
      <c r="C9" s="317"/>
      <c r="D9" s="357">
        <v>0</v>
      </c>
      <c r="E9" s="358"/>
      <c r="F9" s="359"/>
      <c r="G9" s="325">
        <f>IF(G8="",0,IF(G8&gt;I8,3,(IF(I8&gt;G8,0.00001,1))))</f>
        <v>1.0000000000000001E-5</v>
      </c>
      <c r="H9" s="326"/>
      <c r="I9" s="327"/>
      <c r="J9" s="331"/>
      <c r="K9" s="332"/>
      <c r="L9" s="333"/>
      <c r="M9" s="325">
        <f t="shared" ref="M9" si="9">IF(M8="",0,IF(M8&gt;O8,3,(IF(O8&gt;M8,0.00001,1))))</f>
        <v>1.0000000000000001E-5</v>
      </c>
      <c r="N9" s="326"/>
      <c r="O9" s="327"/>
      <c r="P9" s="325">
        <f t="shared" ref="P9" si="10">IF(P8="",0,IF(P8&gt;R8,3,(IF(R8&gt;P8,0.00001,1))))</f>
        <v>1.0000000000000001E-5</v>
      </c>
      <c r="Q9" s="326"/>
      <c r="R9" s="327"/>
      <c r="S9" s="325">
        <f t="shared" ref="S9" si="11">IF(S8="",0,IF(S8&gt;U8,3,(IF(U8&gt;S8,0.00001,1))))</f>
        <v>1.0000000000000001E-5</v>
      </c>
      <c r="T9" s="326"/>
      <c r="U9" s="327"/>
      <c r="V9" s="315"/>
      <c r="W9" s="321"/>
      <c r="X9" s="315"/>
      <c r="Y9" s="324"/>
      <c r="Z9" s="309"/>
      <c r="AA9" s="311"/>
      <c r="AC9" s="115"/>
      <c r="AD9" s="115"/>
      <c r="AE9" s="115"/>
      <c r="AF9" s="115"/>
    </row>
    <row r="10" spans="1:32" ht="28.95" customHeight="1" x14ac:dyDescent="0.3">
      <c r="A10" s="318">
        <v>4</v>
      </c>
      <c r="B10" s="341" t="str">
        <f>'Расписание игр'!C7</f>
        <v>ДЦ-2</v>
      </c>
      <c r="C10" s="316">
        <f>COUNTIF(D11:U11, "&gt;0")</f>
        <v>5</v>
      </c>
      <c r="D10" s="135">
        <v>3</v>
      </c>
      <c r="E10" s="136"/>
      <c r="F10" s="137">
        <v>0</v>
      </c>
      <c r="G10" s="135">
        <v>2</v>
      </c>
      <c r="H10" s="136"/>
      <c r="I10" s="137">
        <v>2</v>
      </c>
      <c r="J10" s="135">
        <v>3</v>
      </c>
      <c r="K10" s="136"/>
      <c r="L10" s="137">
        <v>0</v>
      </c>
      <c r="M10" s="328"/>
      <c r="N10" s="329"/>
      <c r="O10" s="330"/>
      <c r="P10" s="135">
        <v>3</v>
      </c>
      <c r="Q10" s="136"/>
      <c r="R10" s="137">
        <v>0</v>
      </c>
      <c r="S10" s="135">
        <v>3</v>
      </c>
      <c r="T10" s="136"/>
      <c r="U10" s="137">
        <v>0</v>
      </c>
      <c r="V10" s="314">
        <f t="shared" ref="V10" si="12">SUM(D11:U11)</f>
        <v>13</v>
      </c>
      <c r="W10" s="320">
        <f>SUM(G10,J10,D10,S10,P10)</f>
        <v>14</v>
      </c>
      <c r="X10" s="322" t="s">
        <v>17</v>
      </c>
      <c r="Y10" s="323">
        <f>SUM(I10,L10,F10,U10,R10)</f>
        <v>2</v>
      </c>
      <c r="Z10" s="308">
        <f t="shared" ref="Z10" si="13">W10-Y10</f>
        <v>12</v>
      </c>
      <c r="AA10" s="383">
        <f>_xlfn.RANK.EQ(V10,$V$4:$V$15,0)+COUNTIFS($V$4:$V$15,V10,$Z$4:$Z$15,"&gt;"&amp;Z10)</f>
        <v>1</v>
      </c>
      <c r="AC10" s="115"/>
      <c r="AD10" s="115"/>
      <c r="AE10" s="115"/>
      <c r="AF10" s="115"/>
    </row>
    <row r="11" spans="1:32" ht="28.95" customHeight="1" thickBot="1" x14ac:dyDescent="0.35">
      <c r="A11" s="319"/>
      <c r="B11" s="342"/>
      <c r="C11" s="317"/>
      <c r="D11" s="325">
        <f>IF(D10="",0,IF(D10&gt;F10,3,(IF(F10&gt;D10,0.00001,1))))</f>
        <v>3</v>
      </c>
      <c r="E11" s="326"/>
      <c r="F11" s="327"/>
      <c r="G11" s="325">
        <f t="shared" ref="G11" si="14">IF(G10="",0,IF(G10&gt;I10,3,(IF(I10&gt;G10,0.00001,1))))</f>
        <v>1</v>
      </c>
      <c r="H11" s="326"/>
      <c r="I11" s="327"/>
      <c r="J11" s="325">
        <f t="shared" ref="J11" si="15">IF(J10="",0,IF(J10&gt;L10,3,(IF(L10&gt;J10,0.00001,1))))</f>
        <v>3</v>
      </c>
      <c r="K11" s="326"/>
      <c r="L11" s="327"/>
      <c r="M11" s="331"/>
      <c r="N11" s="332"/>
      <c r="O11" s="333"/>
      <c r="P11" s="325">
        <f>IF(P10="",0,IF(P10&gt;R10,3,(IF(R10&gt;P10,0.00001,1))))</f>
        <v>3</v>
      </c>
      <c r="Q11" s="326"/>
      <c r="R11" s="327"/>
      <c r="S11" s="325">
        <f>IF(S10="",0,IF(S10&gt;U10,3,(IF(U10&gt;S10,0.00001,1))))</f>
        <v>3</v>
      </c>
      <c r="T11" s="326"/>
      <c r="U11" s="327"/>
      <c r="V11" s="315"/>
      <c r="W11" s="321"/>
      <c r="X11" s="315"/>
      <c r="Y11" s="324"/>
      <c r="Z11" s="309"/>
      <c r="AA11" s="384"/>
      <c r="AC11" s="115"/>
      <c r="AD11" s="115"/>
      <c r="AE11" s="115"/>
      <c r="AF11" s="115"/>
    </row>
    <row r="12" spans="1:32" ht="28.95" customHeight="1" x14ac:dyDescent="0.3">
      <c r="A12" s="318">
        <v>5</v>
      </c>
      <c r="B12" s="345" t="str">
        <f>'Расписание игр'!C8</f>
        <v>ФН МУ</v>
      </c>
      <c r="C12" s="316">
        <f>COUNTIF(D13:U13, "&gt;0")</f>
        <v>5</v>
      </c>
      <c r="D12" s="135">
        <v>3</v>
      </c>
      <c r="E12" s="136"/>
      <c r="F12" s="137">
        <v>0</v>
      </c>
      <c r="G12" s="135">
        <v>1</v>
      </c>
      <c r="H12" s="136"/>
      <c r="I12" s="137">
        <v>5</v>
      </c>
      <c r="J12" s="135">
        <v>3</v>
      </c>
      <c r="K12" s="136"/>
      <c r="L12" s="137">
        <v>0</v>
      </c>
      <c r="M12" s="135">
        <v>0</v>
      </c>
      <c r="N12" s="136"/>
      <c r="O12" s="137">
        <v>3</v>
      </c>
      <c r="P12" s="328"/>
      <c r="Q12" s="329"/>
      <c r="R12" s="330"/>
      <c r="S12" s="135">
        <v>1</v>
      </c>
      <c r="T12" s="136"/>
      <c r="U12" s="137">
        <v>3</v>
      </c>
      <c r="V12" s="314">
        <f t="shared" ref="V12" si="16">SUM(D13:U13)</f>
        <v>6.0000299999999989</v>
      </c>
      <c r="W12" s="320">
        <f>SUM(G12,J12,M12,D12,S12)</f>
        <v>8</v>
      </c>
      <c r="X12" s="322" t="s">
        <v>17</v>
      </c>
      <c r="Y12" s="323">
        <f>SUM(I12,L12,O12,F12,U12)</f>
        <v>11</v>
      </c>
      <c r="Z12" s="308">
        <f t="shared" ref="Z12" si="17">W12-Y12</f>
        <v>-3</v>
      </c>
      <c r="AA12" s="310">
        <f>_xlfn.RANK.EQ(V12,$V$4:$V$15,0)+COUNTIFS($V$4:$V$15,V12,$Z$4:$Z$15,"&gt;"&amp;Z12)</f>
        <v>4</v>
      </c>
      <c r="AC12" s="115"/>
      <c r="AD12" s="115"/>
      <c r="AE12" s="115"/>
      <c r="AF12" s="115"/>
    </row>
    <row r="13" spans="1:32" ht="28.95" customHeight="1" thickBot="1" x14ac:dyDescent="0.35">
      <c r="A13" s="319"/>
      <c r="B13" s="346"/>
      <c r="C13" s="317"/>
      <c r="D13" s="325">
        <f>IF(D12="",0,IF(D12&gt;F12,3,(IF(F12&gt;D12,0.00001,1))))</f>
        <v>3</v>
      </c>
      <c r="E13" s="326"/>
      <c r="F13" s="327"/>
      <c r="G13" s="325">
        <f t="shared" ref="G13" si="18">IF(G12="",0,IF(G12&gt;I12,3,(IF(I12&gt;G12,0.00001,1))))</f>
        <v>1.0000000000000001E-5</v>
      </c>
      <c r="H13" s="326"/>
      <c r="I13" s="327"/>
      <c r="J13" s="325">
        <f t="shared" ref="J13" si="19">IF(J12="",0,IF(J12&gt;L12,3,(IF(L12&gt;J12,0.00001,1))))</f>
        <v>3</v>
      </c>
      <c r="K13" s="326"/>
      <c r="L13" s="327"/>
      <c r="M13" s="325">
        <f t="shared" ref="M13" si="20">IF(M12="",0,IF(M12&gt;O12,3,(IF(O12&gt;M12,0.00001,1))))</f>
        <v>1.0000000000000001E-5</v>
      </c>
      <c r="N13" s="326"/>
      <c r="O13" s="327"/>
      <c r="P13" s="331"/>
      <c r="Q13" s="332"/>
      <c r="R13" s="333"/>
      <c r="S13" s="325">
        <f>IF(S12="",0,IF(S12&gt;U12,3,(IF(U12&gt;S12,0.00001,1))))</f>
        <v>1.0000000000000001E-5</v>
      </c>
      <c r="T13" s="326"/>
      <c r="U13" s="327"/>
      <c r="V13" s="315"/>
      <c r="W13" s="321"/>
      <c r="X13" s="315"/>
      <c r="Y13" s="324"/>
      <c r="Z13" s="309"/>
      <c r="AA13" s="311"/>
      <c r="AC13" s="115"/>
      <c r="AD13" s="115"/>
      <c r="AE13" s="115"/>
      <c r="AF13" s="115"/>
    </row>
    <row r="14" spans="1:32" ht="28.95" customHeight="1" x14ac:dyDescent="0.3">
      <c r="A14" s="318">
        <v>6</v>
      </c>
      <c r="B14" s="312" t="str">
        <f>'Расписание игр'!C9</f>
        <v>Сб. УТЭЦ-2, ЦЭлС</v>
      </c>
      <c r="C14" s="316">
        <f>COUNTIF(D15:U15, "&gt;0")</f>
        <v>5</v>
      </c>
      <c r="D14" s="135">
        <v>1</v>
      </c>
      <c r="E14" s="136"/>
      <c r="F14" s="137">
        <v>0</v>
      </c>
      <c r="G14" s="135">
        <v>0</v>
      </c>
      <c r="H14" s="136"/>
      <c r="I14" s="137">
        <v>3</v>
      </c>
      <c r="J14" s="135">
        <v>3</v>
      </c>
      <c r="K14" s="136"/>
      <c r="L14" s="137">
        <v>0</v>
      </c>
      <c r="M14" s="135">
        <v>0</v>
      </c>
      <c r="N14" s="136"/>
      <c r="O14" s="137">
        <v>3</v>
      </c>
      <c r="P14" s="135">
        <v>3</v>
      </c>
      <c r="Q14" s="136"/>
      <c r="R14" s="137">
        <v>1</v>
      </c>
      <c r="S14" s="328"/>
      <c r="T14" s="329"/>
      <c r="U14" s="330"/>
      <c r="V14" s="314">
        <f t="shared" ref="V14" si="21">SUM(D15:U15)</f>
        <v>9.0000199999999992</v>
      </c>
      <c r="W14" s="320">
        <f>SUM(G14,J14,M14,D14,P14)</f>
        <v>7</v>
      </c>
      <c r="X14" s="322" t="s">
        <v>17</v>
      </c>
      <c r="Y14" s="323">
        <f>SUM(I14,L14,O14,F14,R14)</f>
        <v>7</v>
      </c>
      <c r="Z14" s="308">
        <f t="shared" ref="Z14" si="22">W14-Y14</f>
        <v>0</v>
      </c>
      <c r="AA14" s="310">
        <f>_xlfn.RANK.EQ(V14,$V$4:$V$15,0)+COUNTIFS($V$4:$V$15,V14,$Z$4:$Z$15,"&gt;"&amp;Z14)</f>
        <v>3</v>
      </c>
      <c r="AC14" s="115"/>
      <c r="AD14" s="115"/>
      <c r="AE14" s="115"/>
      <c r="AF14" s="115"/>
    </row>
    <row r="15" spans="1:32" ht="28.95" customHeight="1" thickBot="1" x14ac:dyDescent="0.35">
      <c r="A15" s="319"/>
      <c r="B15" s="313"/>
      <c r="C15" s="317"/>
      <c r="D15" s="325">
        <f>IF(D14="",0,IF(D14&gt;F14,3,(IF(F14&gt;D14,0.00001,1))))</f>
        <v>3</v>
      </c>
      <c r="E15" s="326"/>
      <c r="F15" s="327"/>
      <c r="G15" s="325">
        <f t="shared" ref="G15" si="23">IF(G14="",0,IF(G14&gt;I14,3,(IF(I14&gt;G14,0.00001,1))))</f>
        <v>1.0000000000000001E-5</v>
      </c>
      <c r="H15" s="326"/>
      <c r="I15" s="327"/>
      <c r="J15" s="325">
        <f t="shared" ref="J15" si="24">IF(J14="",0,IF(J14&gt;L14,3,(IF(L14&gt;J14,0.00001,1))))</f>
        <v>3</v>
      </c>
      <c r="K15" s="326"/>
      <c r="L15" s="327"/>
      <c r="M15" s="325">
        <f t="shared" ref="M15" si="25">IF(M14="",0,IF(M14&gt;O14,3,(IF(O14&gt;M14,0.00001,1))))</f>
        <v>1.0000000000000001E-5</v>
      </c>
      <c r="N15" s="326"/>
      <c r="O15" s="327"/>
      <c r="P15" s="325">
        <f t="shared" ref="P15" si="26">IF(P14="",0,IF(P14&gt;R14,3,(IF(R14&gt;P14,0.00001,1))))</f>
        <v>3</v>
      </c>
      <c r="Q15" s="326"/>
      <c r="R15" s="327"/>
      <c r="S15" s="331"/>
      <c r="T15" s="332"/>
      <c r="U15" s="333"/>
      <c r="V15" s="315"/>
      <c r="W15" s="321"/>
      <c r="X15" s="315"/>
      <c r="Y15" s="324"/>
      <c r="Z15" s="309"/>
      <c r="AA15" s="311"/>
      <c r="AC15" s="115"/>
      <c r="AD15" s="115"/>
      <c r="AE15" s="115"/>
      <c r="AF15" s="115"/>
    </row>
    <row r="17" spans="1:6" x14ac:dyDescent="0.3">
      <c r="A17" s="240" t="s">
        <v>32</v>
      </c>
      <c r="B17" s="240"/>
      <c r="C17" s="240"/>
      <c r="D17" s="241">
        <f>SUM(C4:C15)/2</f>
        <v>15</v>
      </c>
      <c r="E17" s="241"/>
      <c r="F17" s="241"/>
    </row>
    <row r="18" spans="1:6" x14ac:dyDescent="0.3">
      <c r="A18" s="240" t="s">
        <v>34</v>
      </c>
      <c r="B18" s="240"/>
      <c r="C18" s="240"/>
      <c r="D18" s="241">
        <f>SUM(Y4:Y15)</f>
        <v>50</v>
      </c>
      <c r="E18" s="241"/>
      <c r="F18" s="241"/>
    </row>
    <row r="19" spans="1:6" x14ac:dyDescent="0.3">
      <c r="A19" s="240" t="s">
        <v>33</v>
      </c>
      <c r="B19" s="240"/>
      <c r="C19" s="240"/>
      <c r="D19" s="242">
        <f>D18/D17</f>
        <v>3.3333333333333335</v>
      </c>
      <c r="E19" s="242"/>
      <c r="F19" s="242"/>
    </row>
    <row r="21" spans="1:6" ht="15" customHeight="1" x14ac:dyDescent="0.3"/>
    <row r="25" spans="1:6" ht="14.4" customHeight="1" x14ac:dyDescent="0.3"/>
    <row r="32" spans="1:6" ht="15" customHeight="1" x14ac:dyDescent="0.3"/>
  </sheetData>
  <mergeCells count="105">
    <mergeCell ref="C4:C5"/>
    <mergeCell ref="D4:F5"/>
    <mergeCell ref="V4:V5"/>
    <mergeCell ref="W4:W5"/>
    <mergeCell ref="Z4:Z5"/>
    <mergeCell ref="A1:AA1"/>
    <mergeCell ref="AA4:AA5"/>
    <mergeCell ref="G5:I5"/>
    <mergeCell ref="J5:L5"/>
    <mergeCell ref="M5:O5"/>
    <mergeCell ref="P5:R5"/>
    <mergeCell ref="S5:U5"/>
    <mergeCell ref="A2:AA2"/>
    <mergeCell ref="D3:F3"/>
    <mergeCell ref="G3:I3"/>
    <mergeCell ref="J3:L3"/>
    <mergeCell ref="M3:O3"/>
    <mergeCell ref="P3:R3"/>
    <mergeCell ref="S3:U3"/>
    <mergeCell ref="W3:Y3"/>
    <mergeCell ref="X4:X5"/>
    <mergeCell ref="Y4:Y5"/>
    <mergeCell ref="AA6:AA7"/>
    <mergeCell ref="A4:A5"/>
    <mergeCell ref="AA8:AA9"/>
    <mergeCell ref="D9:F9"/>
    <mergeCell ref="G9:I9"/>
    <mergeCell ref="M9:O9"/>
    <mergeCell ref="P9:R9"/>
    <mergeCell ref="S9:U9"/>
    <mergeCell ref="J7:L7"/>
    <mergeCell ref="M7:O7"/>
    <mergeCell ref="P7:R7"/>
    <mergeCell ref="S7:U7"/>
    <mergeCell ref="J8:L9"/>
    <mergeCell ref="D7:F7"/>
    <mergeCell ref="A6:A7"/>
    <mergeCell ref="B6:B7"/>
    <mergeCell ref="C6:C7"/>
    <mergeCell ref="G6:I7"/>
    <mergeCell ref="V6:V7"/>
    <mergeCell ref="W6:W7"/>
    <mergeCell ref="X6:X7"/>
    <mergeCell ref="Y6:Y7"/>
    <mergeCell ref="Z6:Z7"/>
    <mergeCell ref="B4:B5"/>
    <mergeCell ref="W10:W11"/>
    <mergeCell ref="X10:X11"/>
    <mergeCell ref="Y10:Y11"/>
    <mergeCell ref="Z10:Z11"/>
    <mergeCell ref="V8:V9"/>
    <mergeCell ref="W8:W9"/>
    <mergeCell ref="X8:X9"/>
    <mergeCell ref="Y8:Y9"/>
    <mergeCell ref="Z8:Z9"/>
    <mergeCell ref="AA10:AA11"/>
    <mergeCell ref="D11:F11"/>
    <mergeCell ref="G11:I11"/>
    <mergeCell ref="J11:L11"/>
    <mergeCell ref="P11:R11"/>
    <mergeCell ref="S11:U11"/>
    <mergeCell ref="A12:A13"/>
    <mergeCell ref="B12:B13"/>
    <mergeCell ref="C12:C13"/>
    <mergeCell ref="P12:R13"/>
    <mergeCell ref="V12:V13"/>
    <mergeCell ref="W12:W13"/>
    <mergeCell ref="X12:X13"/>
    <mergeCell ref="Y12:Y13"/>
    <mergeCell ref="Z12:Z13"/>
    <mergeCell ref="AA12:AA13"/>
    <mergeCell ref="D13:F13"/>
    <mergeCell ref="G13:I13"/>
    <mergeCell ref="A10:A11"/>
    <mergeCell ref="J13:L13"/>
    <mergeCell ref="M13:O13"/>
    <mergeCell ref="S13:U13"/>
    <mergeCell ref="M10:O11"/>
    <mergeCell ref="V10:V11"/>
    <mergeCell ref="B10:B11"/>
    <mergeCell ref="C10:C11"/>
    <mergeCell ref="A8:A9"/>
    <mergeCell ref="B8:B9"/>
    <mergeCell ref="C8:C9"/>
    <mergeCell ref="A14:A15"/>
    <mergeCell ref="B14:B15"/>
    <mergeCell ref="C14:C15"/>
    <mergeCell ref="S14:U15"/>
    <mergeCell ref="A17:C17"/>
    <mergeCell ref="D17:F17"/>
    <mergeCell ref="A18:C18"/>
    <mergeCell ref="D18:F18"/>
    <mergeCell ref="A19:C19"/>
    <mergeCell ref="D19:F19"/>
    <mergeCell ref="AA14:AA15"/>
    <mergeCell ref="D15:F15"/>
    <mergeCell ref="G15:I15"/>
    <mergeCell ref="J15:L15"/>
    <mergeCell ref="M15:O15"/>
    <mergeCell ref="P15:R15"/>
    <mergeCell ref="V14:V15"/>
    <mergeCell ref="W14:W15"/>
    <mergeCell ref="X14:X15"/>
    <mergeCell ref="Y14:Y15"/>
    <mergeCell ref="Z14:Z15"/>
  </mergeCells>
  <conditionalFormatting sqref="S13:U13">
    <cfRule type="cellIs" dxfId="47" priority="4" operator="between">
      <formula>0</formula>
      <formula>1</formula>
    </cfRule>
  </conditionalFormatting>
  <conditionalFormatting sqref="S13:U13">
    <cfRule type="cellIs" dxfId="46" priority="3" operator="equal">
      <formula>1</formula>
    </cfRule>
  </conditionalFormatting>
  <conditionalFormatting sqref="S13:U13">
    <cfRule type="cellIs" dxfId="45" priority="2" operator="equal">
      <formula>3</formula>
    </cfRule>
  </conditionalFormatting>
  <conditionalFormatting sqref="S13:U13">
    <cfRule type="cellIs" dxfId="44" priority="1" operator="equal">
      <formula>0</formula>
    </cfRule>
  </conditionalFormatting>
  <conditionalFormatting sqref="D7:F7 J7:U7 G9:I9 D11:L11 D13:O13 G5:I5 M5:U5 M9:U9">
    <cfRule type="cellIs" dxfId="43" priority="16" operator="between">
      <formula>0</formula>
      <formula>1</formula>
    </cfRule>
  </conditionalFormatting>
  <conditionalFormatting sqref="D7:F7 J7:U7 G9:I9 D11:L11 D13:O13 G5:I5 M5:U5 M9:U9">
    <cfRule type="cellIs" dxfId="42" priority="15" operator="equal">
      <formula>1</formula>
    </cfRule>
  </conditionalFormatting>
  <conditionalFormatting sqref="D7:F7 J7:U7 G9:I9 D11:L11 D13:O13 G5:I5 M5:U5 M9:U9">
    <cfRule type="cellIs" dxfId="41" priority="14" operator="equal">
      <formula>3</formula>
    </cfRule>
  </conditionalFormatting>
  <conditionalFormatting sqref="D7:F7 J7:U7 G9:I9 D11:L11 D13:O13 G5:I5 M5:U5 M9:U9">
    <cfRule type="cellIs" dxfId="40" priority="13" operator="equal">
      <formula>0</formula>
    </cfRule>
  </conditionalFormatting>
  <conditionalFormatting sqref="D15:R15">
    <cfRule type="cellIs" dxfId="39" priority="12" operator="between">
      <formula>0</formula>
      <formula>1</formula>
    </cfRule>
  </conditionalFormatting>
  <conditionalFormatting sqref="D15:R15">
    <cfRule type="cellIs" dxfId="38" priority="11" operator="equal">
      <formula>1</formula>
    </cfRule>
  </conditionalFormatting>
  <conditionalFormatting sqref="D15:R15">
    <cfRule type="cellIs" dxfId="37" priority="10" operator="equal">
      <formula>3</formula>
    </cfRule>
  </conditionalFormatting>
  <conditionalFormatting sqref="D15:R15">
    <cfRule type="cellIs" dxfId="36" priority="9" operator="equal">
      <formula>0</formula>
    </cfRule>
  </conditionalFormatting>
  <conditionalFormatting sqref="P11:U11">
    <cfRule type="cellIs" dxfId="35" priority="8" operator="between">
      <formula>0</formula>
      <formula>1</formula>
    </cfRule>
  </conditionalFormatting>
  <conditionalFormatting sqref="P11:U11">
    <cfRule type="cellIs" dxfId="34" priority="7" operator="equal">
      <formula>1</formula>
    </cfRule>
  </conditionalFormatting>
  <conditionalFormatting sqref="P11:U11">
    <cfRule type="cellIs" dxfId="33" priority="6" operator="equal">
      <formula>3</formula>
    </cfRule>
  </conditionalFormatting>
  <conditionalFormatting sqref="P11:U11">
    <cfRule type="cellIs" dxfId="32" priority="5" operator="equal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36"/>
  <sheetViews>
    <sheetView zoomScaleNormal="100" workbookViewId="0">
      <pane xSplit="1" ySplit="21" topLeftCell="B22" activePane="bottomRight" state="frozen"/>
      <selection pane="topRight" activeCell="L1" sqref="L1"/>
      <selection pane="bottomLeft" activeCell="A23" sqref="A23"/>
      <selection pane="bottomRight" activeCell="V20" sqref="V20"/>
    </sheetView>
  </sheetViews>
  <sheetFormatPr defaultRowHeight="14.4" x14ac:dyDescent="0.3"/>
  <cols>
    <col min="1" max="1" width="4.44140625" customWidth="1"/>
    <col min="2" max="2" width="23.5546875" customWidth="1"/>
    <col min="3" max="3" width="6.44140625" customWidth="1"/>
    <col min="4" max="4" width="4.88671875" customWidth="1"/>
    <col min="5" max="5" width="0.88671875" customWidth="1"/>
    <col min="6" max="7" width="5.109375" customWidth="1"/>
    <col min="8" max="8" width="0.88671875" customWidth="1"/>
    <col min="9" max="10" width="5.109375" customWidth="1"/>
    <col min="11" max="11" width="0.5546875" customWidth="1"/>
    <col min="12" max="12" width="4.6640625" customWidth="1"/>
    <col min="13" max="13" width="4.88671875" customWidth="1"/>
    <col min="14" max="14" width="0.5546875" customWidth="1"/>
    <col min="15" max="16" width="5.33203125" customWidth="1"/>
    <col min="17" max="17" width="0.5546875" customWidth="1"/>
    <col min="18" max="18" width="5.5546875" customWidth="1"/>
    <col min="19" max="19" width="5" hidden="1" customWidth="1"/>
    <col min="20" max="20" width="0.5546875" hidden="1" customWidth="1"/>
    <col min="21" max="21" width="4.88671875" hidden="1" customWidth="1"/>
    <col min="22" max="22" width="10.109375" customWidth="1"/>
    <col min="23" max="23" width="7" customWidth="1"/>
    <col min="24" max="24" width="1" customWidth="1"/>
    <col min="25" max="25" width="7.33203125" customWidth="1"/>
    <col min="26" max="26" width="9.5546875" customWidth="1"/>
    <col min="27" max="27" width="10.5546875" customWidth="1"/>
  </cols>
  <sheetData>
    <row r="1" spans="1:32" ht="18.600000000000001" thickBot="1" x14ac:dyDescent="0.4">
      <c r="A1" s="294" t="s">
        <v>14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7"/>
    </row>
    <row r="2" spans="1:32" ht="19.2" thickTop="1" thickBot="1" x14ac:dyDescent="0.4">
      <c r="A2" s="256" t="s">
        <v>84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8"/>
      <c r="N2" s="258"/>
      <c r="O2" s="258"/>
      <c r="P2" s="258"/>
      <c r="Q2" s="258"/>
      <c r="R2" s="258"/>
      <c r="S2" s="258"/>
      <c r="T2" s="258"/>
      <c r="U2" s="258"/>
      <c r="V2" s="258"/>
      <c r="W2" s="258"/>
      <c r="X2" s="258"/>
      <c r="Y2" s="258"/>
      <c r="Z2" s="258"/>
      <c r="AA2" s="259"/>
    </row>
    <row r="3" spans="1:32" ht="31.8" thickBot="1" x14ac:dyDescent="0.35">
      <c r="A3" s="132" t="s">
        <v>20</v>
      </c>
      <c r="B3" s="133" t="s">
        <v>1</v>
      </c>
      <c r="C3" s="132" t="s">
        <v>21</v>
      </c>
      <c r="D3" s="347">
        <v>1</v>
      </c>
      <c r="E3" s="348"/>
      <c r="F3" s="349"/>
      <c r="G3" s="347">
        <v>2</v>
      </c>
      <c r="H3" s="348"/>
      <c r="I3" s="349"/>
      <c r="J3" s="347">
        <v>3</v>
      </c>
      <c r="K3" s="348"/>
      <c r="L3" s="349"/>
      <c r="M3" s="347">
        <v>4</v>
      </c>
      <c r="N3" s="348"/>
      <c r="O3" s="349"/>
      <c r="P3" s="347">
        <v>5</v>
      </c>
      <c r="Q3" s="348"/>
      <c r="R3" s="349"/>
      <c r="S3" s="347">
        <v>6</v>
      </c>
      <c r="T3" s="348"/>
      <c r="U3" s="349"/>
      <c r="V3" s="133" t="s">
        <v>18</v>
      </c>
      <c r="W3" s="350" t="s">
        <v>19</v>
      </c>
      <c r="X3" s="351"/>
      <c r="Y3" s="352"/>
      <c r="Z3" s="134" t="s">
        <v>22</v>
      </c>
      <c r="AA3" s="132" t="s">
        <v>13</v>
      </c>
      <c r="AC3" s="115"/>
      <c r="AD3" s="115"/>
      <c r="AE3" s="115"/>
      <c r="AF3" s="115"/>
    </row>
    <row r="4" spans="1:32" ht="28.95" customHeight="1" x14ac:dyDescent="0.3">
      <c r="A4" s="318">
        <v>1</v>
      </c>
      <c r="B4" s="339" t="str">
        <f>'Расписание игр'!D4</f>
        <v>Смешанная сборная команда №1</v>
      </c>
      <c r="C4" s="316">
        <f>COUNTIF(D5:U5, "&gt;0")</f>
        <v>4</v>
      </c>
      <c r="D4" s="328"/>
      <c r="E4" s="329"/>
      <c r="F4" s="330"/>
      <c r="G4" s="135">
        <v>3</v>
      </c>
      <c r="H4" s="136" t="s">
        <v>17</v>
      </c>
      <c r="I4" s="137">
        <v>0</v>
      </c>
      <c r="J4" s="135">
        <v>3</v>
      </c>
      <c r="K4" s="136" t="s">
        <v>17</v>
      </c>
      <c r="L4" s="137">
        <v>0</v>
      </c>
      <c r="M4" s="135">
        <v>4</v>
      </c>
      <c r="N4" s="136" t="s">
        <v>17</v>
      </c>
      <c r="O4" s="137">
        <v>1</v>
      </c>
      <c r="P4" s="135">
        <v>3</v>
      </c>
      <c r="Q4" s="136" t="s">
        <v>17</v>
      </c>
      <c r="R4" s="137">
        <v>0</v>
      </c>
      <c r="S4" s="135"/>
      <c r="T4" s="136"/>
      <c r="U4" s="137"/>
      <c r="V4" s="314">
        <f>SUM(G5:U5)</f>
        <v>12</v>
      </c>
      <c r="W4" s="320">
        <f>SUM(G4,J4,M4,S4,P4)</f>
        <v>13</v>
      </c>
      <c r="X4" s="322" t="s">
        <v>17</v>
      </c>
      <c r="Y4" s="323">
        <f>I4+L4+O4+U4+R4</f>
        <v>1</v>
      </c>
      <c r="Z4" s="308">
        <f>W4-Y4</f>
        <v>12</v>
      </c>
      <c r="AA4" s="383">
        <f>_xlfn.RANK.EQ(V4,$V$4:$V$15,0)+COUNTIFS($V$4:$V$15,V4,$Z$4:$Z$15,"&gt;"&amp;Z4)</f>
        <v>1</v>
      </c>
      <c r="AC4" s="115"/>
      <c r="AD4" s="115"/>
      <c r="AE4" s="115"/>
      <c r="AF4" s="115"/>
    </row>
    <row r="5" spans="1:32" ht="28.95" customHeight="1" thickBot="1" x14ac:dyDescent="0.35">
      <c r="A5" s="319"/>
      <c r="B5" s="340"/>
      <c r="C5" s="317"/>
      <c r="D5" s="353"/>
      <c r="E5" s="354"/>
      <c r="F5" s="355"/>
      <c r="G5" s="325">
        <f>IF(G4="",0,IF(G4&gt;I4,3,(IF(I4&gt;G4,0.00001,1))))</f>
        <v>3</v>
      </c>
      <c r="H5" s="326"/>
      <c r="I5" s="327"/>
      <c r="J5" s="325">
        <f t="shared" ref="J5" si="0">IF(J4="",0,IF(J4&gt;L4,3,(IF(L4&gt;J4,0.00001,1))))</f>
        <v>3</v>
      </c>
      <c r="K5" s="326"/>
      <c r="L5" s="327"/>
      <c r="M5" s="325">
        <f t="shared" ref="M5" si="1">IF(M4="",0,IF(M4&gt;O4,3,(IF(O4&gt;M4,0.00001,1))))</f>
        <v>3</v>
      </c>
      <c r="N5" s="326"/>
      <c r="O5" s="327"/>
      <c r="P5" s="325">
        <f t="shared" ref="P5" si="2">IF(P4="",0,IF(P4&gt;R4,3,(IF(R4&gt;P4,0.00001,1))))</f>
        <v>3</v>
      </c>
      <c r="Q5" s="326"/>
      <c r="R5" s="327"/>
      <c r="S5" s="325">
        <f t="shared" ref="S5" si="3">IF(S4="",0,IF(S4&gt;U4,3,(IF(U4&gt;S4,0.00001,1))))</f>
        <v>0</v>
      </c>
      <c r="T5" s="326"/>
      <c r="U5" s="327"/>
      <c r="V5" s="315"/>
      <c r="W5" s="321"/>
      <c r="X5" s="315"/>
      <c r="Y5" s="324"/>
      <c r="Z5" s="309"/>
      <c r="AA5" s="384"/>
      <c r="AC5" s="115"/>
      <c r="AD5" s="115"/>
      <c r="AE5" s="115"/>
      <c r="AF5" s="115"/>
    </row>
    <row r="6" spans="1:32" ht="28.95" customHeight="1" x14ac:dyDescent="0.3">
      <c r="A6" s="318">
        <v>2</v>
      </c>
      <c r="B6" s="337" t="str">
        <f>'Расписание игр'!D5</f>
        <v>ЦВС</v>
      </c>
      <c r="C6" s="316">
        <f>COUNTIF(D7:U7, "&gt;0")</f>
        <v>4</v>
      </c>
      <c r="D6" s="135">
        <v>0</v>
      </c>
      <c r="E6" s="136" t="s">
        <v>17</v>
      </c>
      <c r="F6" s="137">
        <v>3</v>
      </c>
      <c r="G6" s="335"/>
      <c r="H6" s="329"/>
      <c r="I6" s="330"/>
      <c r="J6" s="135">
        <v>0</v>
      </c>
      <c r="K6" s="136" t="s">
        <v>17</v>
      </c>
      <c r="L6" s="137">
        <v>2</v>
      </c>
      <c r="M6" s="135">
        <v>2</v>
      </c>
      <c r="N6" s="136" t="s">
        <v>17</v>
      </c>
      <c r="O6" s="137">
        <v>2</v>
      </c>
      <c r="P6" s="135">
        <v>3</v>
      </c>
      <c r="Q6" s="136" t="s">
        <v>17</v>
      </c>
      <c r="R6" s="137">
        <v>0</v>
      </c>
      <c r="S6" s="135"/>
      <c r="T6" s="136"/>
      <c r="U6" s="137"/>
      <c r="V6" s="314">
        <f>SUM(D7:U7)</f>
        <v>4.0000200000000001</v>
      </c>
      <c r="W6" s="320">
        <f>SUM(D6,J6,M6,S6,P6)</f>
        <v>5</v>
      </c>
      <c r="X6" s="322" t="s">
        <v>17</v>
      </c>
      <c r="Y6" s="323">
        <f>SUM(F6,L6,O6,U6+R6)</f>
        <v>7</v>
      </c>
      <c r="Z6" s="308">
        <f t="shared" ref="Z6" si="4">W6-Y6</f>
        <v>-2</v>
      </c>
      <c r="AA6" s="310">
        <f>_xlfn.RANK.EQ(V6,$V$4:$V$15,0)+COUNTIFS($V$4:$V$15,V6,$Z$4:$Z$15,"&gt;"&amp;Z6)</f>
        <v>3</v>
      </c>
      <c r="AC6" s="115"/>
      <c r="AD6" s="115"/>
      <c r="AE6" s="115"/>
      <c r="AF6" s="115"/>
    </row>
    <row r="7" spans="1:32" ht="28.95" customHeight="1" thickBot="1" x14ac:dyDescent="0.35">
      <c r="A7" s="319"/>
      <c r="B7" s="338"/>
      <c r="C7" s="317"/>
      <c r="D7" s="325">
        <f>IF(D6="",0,IF(D6&gt;F6,3,(IF(F6&gt;D6,0.00001,1))))</f>
        <v>1.0000000000000001E-5</v>
      </c>
      <c r="E7" s="326"/>
      <c r="F7" s="327"/>
      <c r="G7" s="336"/>
      <c r="H7" s="332"/>
      <c r="I7" s="333"/>
      <c r="J7" s="325">
        <f>IF(J6="",0,IF(J6&gt;L6,3,(IF(L6&gt;J6,0.00001,1))))</f>
        <v>1.0000000000000001E-5</v>
      </c>
      <c r="K7" s="326"/>
      <c r="L7" s="327"/>
      <c r="M7" s="325">
        <f t="shared" ref="M7" si="5">IF(M6="",0,IF(M6&gt;O6,3,(IF(O6&gt;M6,0.00001,1))))</f>
        <v>1</v>
      </c>
      <c r="N7" s="326"/>
      <c r="O7" s="327"/>
      <c r="P7" s="325">
        <f t="shared" ref="P7" si="6">IF(P6="",0,IF(P6&gt;R6,3,(IF(R6&gt;P6,0.00001,1))))</f>
        <v>3</v>
      </c>
      <c r="Q7" s="326"/>
      <c r="R7" s="327"/>
      <c r="S7" s="325">
        <f t="shared" ref="S7" si="7">IF(S6="",0,IF(S6&gt;U6,3,(IF(U6&gt;S6,0.00001,1))))</f>
        <v>0</v>
      </c>
      <c r="T7" s="326"/>
      <c r="U7" s="327"/>
      <c r="V7" s="315"/>
      <c r="W7" s="321"/>
      <c r="X7" s="315"/>
      <c r="Y7" s="324"/>
      <c r="Z7" s="309"/>
      <c r="AA7" s="311"/>
      <c r="AC7" s="115"/>
      <c r="AD7" s="115"/>
      <c r="AE7" s="115"/>
      <c r="AF7" s="115"/>
    </row>
    <row r="8" spans="1:32" ht="28.95" customHeight="1" x14ac:dyDescent="0.3">
      <c r="A8" s="318">
        <v>3</v>
      </c>
      <c r="B8" s="343" t="str">
        <f>'Расписание игр'!D6</f>
        <v>МЦПО</v>
      </c>
      <c r="C8" s="316">
        <f>COUNTIF(D9:U9, "&gt;0")</f>
        <v>4</v>
      </c>
      <c r="D8" s="135">
        <v>0</v>
      </c>
      <c r="E8" s="136" t="s">
        <v>17</v>
      </c>
      <c r="F8" s="137">
        <v>3</v>
      </c>
      <c r="G8" s="135">
        <v>2</v>
      </c>
      <c r="H8" s="136" t="s">
        <v>17</v>
      </c>
      <c r="I8" s="137">
        <v>0</v>
      </c>
      <c r="J8" s="328"/>
      <c r="K8" s="329"/>
      <c r="L8" s="330"/>
      <c r="M8" s="135">
        <v>7</v>
      </c>
      <c r="N8" s="136" t="s">
        <v>17</v>
      </c>
      <c r="O8" s="137">
        <v>0</v>
      </c>
      <c r="P8" s="135">
        <v>10</v>
      </c>
      <c r="Q8" s="136" t="s">
        <v>17</v>
      </c>
      <c r="R8" s="137">
        <v>0</v>
      </c>
      <c r="S8" s="135"/>
      <c r="T8" s="136"/>
      <c r="U8" s="137"/>
      <c r="V8" s="314">
        <f t="shared" ref="V8" si="8">SUM(D9:U9)</f>
        <v>9.0000099999999996</v>
      </c>
      <c r="W8" s="320">
        <f>SUM(G8,D8,M8,S8,P8)</f>
        <v>19</v>
      </c>
      <c r="X8" s="322" t="s">
        <v>17</v>
      </c>
      <c r="Y8" s="323">
        <f>SUM(I8,F8,O8,U8,R8)</f>
        <v>3</v>
      </c>
      <c r="Z8" s="308">
        <f t="shared" ref="Z8" si="9">W8-Y8</f>
        <v>16</v>
      </c>
      <c r="AA8" s="381">
        <f>_xlfn.RANK.EQ(V8,$V$4:$V$15,0)+COUNTIFS($V$4:$V$15,V8,$Z$4:$Z$15,"&gt;"&amp;Z8)</f>
        <v>2</v>
      </c>
      <c r="AC8" s="115"/>
      <c r="AD8" s="115"/>
      <c r="AE8" s="115"/>
      <c r="AF8" s="115"/>
    </row>
    <row r="9" spans="1:32" ht="28.95" customHeight="1" thickBot="1" x14ac:dyDescent="0.35">
      <c r="A9" s="319"/>
      <c r="B9" s="344"/>
      <c r="C9" s="317"/>
      <c r="D9" s="325">
        <f>IF(D8="",0,IF(D8&gt;F8,3,(IF(F8&gt;D8,0.00001,1))))</f>
        <v>1.0000000000000001E-5</v>
      </c>
      <c r="E9" s="326"/>
      <c r="F9" s="327"/>
      <c r="G9" s="325">
        <f>IF(G8="",0,IF(G8&gt;I8,3,(IF(I8&gt;G8,0.00001,1))))</f>
        <v>3</v>
      </c>
      <c r="H9" s="326"/>
      <c r="I9" s="327"/>
      <c r="J9" s="331"/>
      <c r="K9" s="332"/>
      <c r="L9" s="333"/>
      <c r="M9" s="325">
        <f>IF(M8="",0,IF(M8&gt;O8,3,(IF(O8&gt;M8,0.00001,1))))</f>
        <v>3</v>
      </c>
      <c r="N9" s="326"/>
      <c r="O9" s="327"/>
      <c r="P9" s="325">
        <f t="shared" ref="P9" si="10">IF(P8="",0,IF(P8&gt;R8,3,(IF(R8&gt;P8,0.00001,1))))</f>
        <v>3</v>
      </c>
      <c r="Q9" s="326"/>
      <c r="R9" s="327"/>
      <c r="S9" s="325">
        <f t="shared" ref="S9" si="11">IF(S8="",0,IF(S8&gt;U8,3,(IF(U8&gt;S8,0.00001,1))))</f>
        <v>0</v>
      </c>
      <c r="T9" s="326"/>
      <c r="U9" s="327"/>
      <c r="V9" s="315"/>
      <c r="W9" s="321"/>
      <c r="X9" s="315"/>
      <c r="Y9" s="324"/>
      <c r="Z9" s="309"/>
      <c r="AA9" s="382"/>
      <c r="AC9" s="115"/>
      <c r="AD9" s="115"/>
      <c r="AE9" s="115"/>
      <c r="AF9" s="115"/>
    </row>
    <row r="10" spans="1:32" ht="28.95" customHeight="1" x14ac:dyDescent="0.3">
      <c r="A10" s="318">
        <v>4</v>
      </c>
      <c r="B10" s="341" t="str">
        <f>'Расписание игр'!D7</f>
        <v>ФН Развитие технологии</v>
      </c>
      <c r="C10" s="316">
        <f>COUNTIF(D11:U11, "&gt;0")</f>
        <v>4</v>
      </c>
      <c r="D10" s="135">
        <v>1</v>
      </c>
      <c r="E10" s="136" t="s">
        <v>17</v>
      </c>
      <c r="F10" s="137">
        <v>4</v>
      </c>
      <c r="G10" s="135">
        <v>2</v>
      </c>
      <c r="H10" s="136" t="s">
        <v>17</v>
      </c>
      <c r="I10" s="137">
        <v>2</v>
      </c>
      <c r="J10" s="135">
        <v>0</v>
      </c>
      <c r="K10" s="136" t="s">
        <v>17</v>
      </c>
      <c r="L10" s="137">
        <v>7</v>
      </c>
      <c r="M10" s="328"/>
      <c r="N10" s="329"/>
      <c r="O10" s="330"/>
      <c r="P10" s="135">
        <v>3</v>
      </c>
      <c r="Q10" s="136" t="s">
        <v>17</v>
      </c>
      <c r="R10" s="137">
        <v>0</v>
      </c>
      <c r="S10" s="135"/>
      <c r="T10" s="136"/>
      <c r="U10" s="137"/>
      <c r="V10" s="314">
        <f t="shared" ref="V10" si="12">SUM(D11:U11)</f>
        <v>4.0000200000000001</v>
      </c>
      <c r="W10" s="320">
        <f>SUM(G10,J10,D10,S10,P10)</f>
        <v>6</v>
      </c>
      <c r="X10" s="322" t="s">
        <v>17</v>
      </c>
      <c r="Y10" s="323">
        <f>SUM(I10,L10,F10,U10,R10)</f>
        <v>13</v>
      </c>
      <c r="Z10" s="308">
        <f t="shared" ref="Z10" si="13">W10-Y10</f>
        <v>-7</v>
      </c>
      <c r="AA10" s="310">
        <f>_xlfn.RANK.EQ(V10,$V$4:$V$15,0)+COUNTIFS($V$4:$V$15,V10,$Z$4:$Z$15,"&gt;"&amp;Z10)</f>
        <v>4</v>
      </c>
      <c r="AC10" s="115"/>
      <c r="AD10" s="115"/>
      <c r="AE10" s="115"/>
      <c r="AF10" s="115"/>
    </row>
    <row r="11" spans="1:32" ht="28.95" customHeight="1" thickBot="1" x14ac:dyDescent="0.35">
      <c r="A11" s="319"/>
      <c r="B11" s="342"/>
      <c r="C11" s="317"/>
      <c r="D11" s="325">
        <f>IF(D10="",0,IF(D10&gt;F10,3,(IF(F10&gt;D10,0.00001,1))))</f>
        <v>1.0000000000000001E-5</v>
      </c>
      <c r="E11" s="326"/>
      <c r="F11" s="327"/>
      <c r="G11" s="325">
        <f t="shared" ref="G11" si="14">IF(G10="",0,IF(G10&gt;I10,3,(IF(I10&gt;G10,0.00001,1))))</f>
        <v>1</v>
      </c>
      <c r="H11" s="326"/>
      <c r="I11" s="327"/>
      <c r="J11" s="325">
        <f t="shared" ref="J11" si="15">IF(J10="",0,IF(J10&gt;L10,3,(IF(L10&gt;J10,0.00001,1))))</f>
        <v>1.0000000000000001E-5</v>
      </c>
      <c r="K11" s="326"/>
      <c r="L11" s="327"/>
      <c r="M11" s="331"/>
      <c r="N11" s="332"/>
      <c r="O11" s="333"/>
      <c r="P11" s="325">
        <f>IF(P10="",0,IF(P10&gt;R10,3,(IF(R10&gt;P10,0.00001,1))))</f>
        <v>3</v>
      </c>
      <c r="Q11" s="326"/>
      <c r="R11" s="327"/>
      <c r="S11" s="325">
        <f>IF(S10="",0,IF(S10&gt;U10,3,(IF(U10&gt;S10,0.00001,1))))</f>
        <v>0</v>
      </c>
      <c r="T11" s="326"/>
      <c r="U11" s="327"/>
      <c r="V11" s="315"/>
      <c r="W11" s="321"/>
      <c r="X11" s="315"/>
      <c r="Y11" s="324"/>
      <c r="Z11" s="309"/>
      <c r="AA11" s="311"/>
      <c r="AC11" s="115"/>
      <c r="AD11" s="115"/>
      <c r="AE11" s="115"/>
      <c r="AF11" s="115"/>
    </row>
    <row r="12" spans="1:32" ht="28.95" customHeight="1" x14ac:dyDescent="0.3">
      <c r="A12" s="318">
        <v>5</v>
      </c>
      <c r="B12" s="345" t="str">
        <f>'Расписание игр'!D8</f>
        <v>ФН Закупки (сняты с соревнований)</v>
      </c>
      <c r="C12" s="316">
        <f>COUNTIF(D13:U13, "&gt;0")</f>
        <v>4</v>
      </c>
      <c r="D12" s="135">
        <v>0</v>
      </c>
      <c r="E12" s="136" t="s">
        <v>17</v>
      </c>
      <c r="F12" s="137">
        <v>3</v>
      </c>
      <c r="G12" s="135">
        <v>0</v>
      </c>
      <c r="H12" s="136" t="s">
        <v>17</v>
      </c>
      <c r="I12" s="137">
        <v>3</v>
      </c>
      <c r="J12" s="135">
        <v>0</v>
      </c>
      <c r="K12" s="136" t="s">
        <v>17</v>
      </c>
      <c r="L12" s="137">
        <v>10</v>
      </c>
      <c r="M12" s="135">
        <v>0</v>
      </c>
      <c r="N12" s="136" t="s">
        <v>17</v>
      </c>
      <c r="O12" s="137">
        <v>3</v>
      </c>
      <c r="P12" s="328"/>
      <c r="Q12" s="329"/>
      <c r="R12" s="330"/>
      <c r="S12" s="135"/>
      <c r="T12" s="136"/>
      <c r="U12" s="137"/>
      <c r="V12" s="314">
        <f t="shared" ref="V12" si="16">SUM(D13:U13)</f>
        <v>4.0000000000000003E-5</v>
      </c>
      <c r="W12" s="320">
        <f>SUM(G12,J12,M12,D12,S12)</f>
        <v>0</v>
      </c>
      <c r="X12" s="322" t="s">
        <v>17</v>
      </c>
      <c r="Y12" s="323">
        <f>SUM(I12,L12,O12,F12,U12)</f>
        <v>19</v>
      </c>
      <c r="Z12" s="308">
        <f t="shared" ref="Z12" si="17">W12-Y12</f>
        <v>-19</v>
      </c>
      <c r="AA12" s="310">
        <f>_xlfn.RANK.EQ(V12,$V$4:$V$15,0)+COUNTIFS($V$4:$V$15,V12,$Z$4:$Z$15,"&gt;"&amp;Z12)</f>
        <v>5</v>
      </c>
      <c r="AC12" s="115"/>
      <c r="AD12" s="115"/>
      <c r="AE12" s="115"/>
      <c r="AF12" s="115"/>
    </row>
    <row r="13" spans="1:32" ht="28.95" customHeight="1" thickBot="1" x14ac:dyDescent="0.35">
      <c r="A13" s="319"/>
      <c r="B13" s="346"/>
      <c r="C13" s="317"/>
      <c r="D13" s="325">
        <f>IF(D12="",0,IF(D12&gt;F12,3,(IF(F12&gt;D12,0.00001,1))))</f>
        <v>1.0000000000000001E-5</v>
      </c>
      <c r="E13" s="326"/>
      <c r="F13" s="327"/>
      <c r="G13" s="325">
        <f t="shared" ref="G13" si="18">IF(G12="",0,IF(G12&gt;I12,3,(IF(I12&gt;G12,0.00001,1))))</f>
        <v>1.0000000000000001E-5</v>
      </c>
      <c r="H13" s="326"/>
      <c r="I13" s="327"/>
      <c r="J13" s="325">
        <f t="shared" ref="J13" si="19">IF(J12="",0,IF(J12&gt;L12,3,(IF(L12&gt;J12,0.00001,1))))</f>
        <v>1.0000000000000001E-5</v>
      </c>
      <c r="K13" s="326"/>
      <c r="L13" s="327"/>
      <c r="M13" s="325">
        <f t="shared" ref="M13" si="20">IF(M12="",0,IF(M12&gt;O12,3,(IF(O12&gt;M12,0.00001,1))))</f>
        <v>1.0000000000000001E-5</v>
      </c>
      <c r="N13" s="326"/>
      <c r="O13" s="327"/>
      <c r="P13" s="331"/>
      <c r="Q13" s="332"/>
      <c r="R13" s="333"/>
      <c r="S13" s="325">
        <f>IF(S12="",0,IF(S12&gt;U12,3,(IF(U12&gt;S12,0.00001,1))))</f>
        <v>0</v>
      </c>
      <c r="T13" s="326"/>
      <c r="U13" s="327"/>
      <c r="V13" s="315"/>
      <c r="W13" s="321"/>
      <c r="X13" s="315"/>
      <c r="Y13" s="324"/>
      <c r="Z13" s="309"/>
      <c r="AA13" s="311"/>
      <c r="AC13" s="115"/>
      <c r="AD13" s="115"/>
      <c r="AE13" s="115"/>
      <c r="AF13" s="115"/>
    </row>
    <row r="14" spans="1:32" ht="28.95" hidden="1" customHeight="1" x14ac:dyDescent="0.3">
      <c r="A14" s="318">
        <v>6</v>
      </c>
      <c r="B14" s="312"/>
      <c r="C14" s="316">
        <f>COUNTIF(D15:U15, "&gt;0")</f>
        <v>0</v>
      </c>
      <c r="D14" s="135"/>
      <c r="E14" s="136"/>
      <c r="F14" s="137"/>
      <c r="G14" s="135"/>
      <c r="H14" s="136"/>
      <c r="I14" s="137"/>
      <c r="J14" s="135"/>
      <c r="K14" s="136"/>
      <c r="L14" s="137"/>
      <c r="M14" s="135"/>
      <c r="N14" s="136"/>
      <c r="O14" s="137"/>
      <c r="P14" s="135"/>
      <c r="Q14" s="136"/>
      <c r="R14" s="137"/>
      <c r="S14" s="328"/>
      <c r="T14" s="329"/>
      <c r="U14" s="330"/>
      <c r="V14" s="314">
        <f t="shared" ref="V14" si="21">SUM(D15:U15)</f>
        <v>0</v>
      </c>
      <c r="W14" s="320">
        <f>SUM(G14,J14,M14,D14,P14)</f>
        <v>0</v>
      </c>
      <c r="X14" s="322" t="s">
        <v>17</v>
      </c>
      <c r="Y14" s="323">
        <f>SUM(I14,L14,O14,F14,R14)</f>
        <v>0</v>
      </c>
      <c r="Z14" s="308">
        <f t="shared" ref="Z14" si="22">W14-Y14</f>
        <v>0</v>
      </c>
      <c r="AA14" s="310">
        <f>_xlfn.RANK.EQ(V14,$V$4:$V$15,0)+COUNTIFS($V$4:$V$15,V14,$Z$4:$Z$15,"&gt;"&amp;Z14)</f>
        <v>6</v>
      </c>
      <c r="AC14" s="115"/>
      <c r="AD14" s="115"/>
      <c r="AE14" s="115"/>
      <c r="AF14" s="115"/>
    </row>
    <row r="15" spans="1:32" ht="28.95" hidden="1" customHeight="1" thickBot="1" x14ac:dyDescent="0.35">
      <c r="A15" s="319"/>
      <c r="B15" s="313"/>
      <c r="C15" s="317"/>
      <c r="D15" s="325">
        <f>IF(D14="",0,IF(D14&gt;F14,3,(IF(F14&gt;D14,0.00001,1))))</f>
        <v>0</v>
      </c>
      <c r="E15" s="326"/>
      <c r="F15" s="327"/>
      <c r="G15" s="325">
        <f t="shared" ref="G15" si="23">IF(G14="",0,IF(G14&gt;I14,3,(IF(I14&gt;G14,0.00001,1))))</f>
        <v>0</v>
      </c>
      <c r="H15" s="326"/>
      <c r="I15" s="327"/>
      <c r="J15" s="325">
        <f t="shared" ref="J15" si="24">IF(J14="",0,IF(J14&gt;L14,3,(IF(L14&gt;J14,0.00001,1))))</f>
        <v>0</v>
      </c>
      <c r="K15" s="326"/>
      <c r="L15" s="327"/>
      <c r="M15" s="325">
        <f t="shared" ref="M15" si="25">IF(M14="",0,IF(M14&gt;O14,3,(IF(O14&gt;M14,0.00001,1))))</f>
        <v>0</v>
      </c>
      <c r="N15" s="326"/>
      <c r="O15" s="327"/>
      <c r="P15" s="325">
        <f t="shared" ref="P15" si="26">IF(P14="",0,IF(P14&gt;R14,3,(IF(R14&gt;P14,0.00001,1))))</f>
        <v>0</v>
      </c>
      <c r="Q15" s="326"/>
      <c r="R15" s="327"/>
      <c r="S15" s="331"/>
      <c r="T15" s="332"/>
      <c r="U15" s="333"/>
      <c r="V15" s="315"/>
      <c r="W15" s="321"/>
      <c r="X15" s="315"/>
      <c r="Y15" s="324"/>
      <c r="Z15" s="309"/>
      <c r="AA15" s="311"/>
      <c r="AC15" s="115"/>
      <c r="AD15" s="115"/>
      <c r="AE15" s="115"/>
      <c r="AF15" s="115"/>
    </row>
    <row r="16" spans="1:32" x14ac:dyDescent="0.3">
      <c r="AC16" s="12"/>
    </row>
    <row r="17" spans="1:30" x14ac:dyDescent="0.3">
      <c r="A17" s="240" t="s">
        <v>32</v>
      </c>
      <c r="B17" s="240"/>
      <c r="C17" s="240"/>
      <c r="D17" s="241">
        <f>SUM(C4:C15)/2</f>
        <v>10</v>
      </c>
      <c r="E17" s="241"/>
      <c r="F17" s="241"/>
      <c r="AC17" s="12"/>
    </row>
    <row r="18" spans="1:30" ht="15" customHeight="1" x14ac:dyDescent="0.3">
      <c r="A18" s="240" t="s">
        <v>34</v>
      </c>
      <c r="B18" s="240"/>
      <c r="C18" s="240"/>
      <c r="D18" s="241">
        <f>SUM(Y4:Y15)</f>
        <v>43</v>
      </c>
      <c r="E18" s="241"/>
      <c r="F18" s="241"/>
      <c r="AC18" s="12"/>
    </row>
    <row r="19" spans="1:30" x14ac:dyDescent="0.3">
      <c r="A19" s="240" t="s">
        <v>33</v>
      </c>
      <c r="B19" s="240"/>
      <c r="C19" s="240"/>
      <c r="D19" s="242">
        <f>D18/D17</f>
        <v>4.3</v>
      </c>
      <c r="E19" s="242"/>
      <c r="F19" s="242"/>
      <c r="AC19" s="12"/>
    </row>
    <row r="20" spans="1:30" x14ac:dyDescent="0.3">
      <c r="AC20" s="12"/>
    </row>
    <row r="21" spans="1:30" ht="15" customHeight="1" x14ac:dyDescent="0.3">
      <c r="AC21" s="12"/>
    </row>
    <row r="22" spans="1:30" x14ac:dyDescent="0.3">
      <c r="AC22" s="12"/>
    </row>
    <row r="23" spans="1:30" x14ac:dyDescent="0.3">
      <c r="AC23" s="12"/>
    </row>
    <row r="24" spans="1:30" ht="15" customHeight="1" x14ac:dyDescent="0.3">
      <c r="AC24" s="12"/>
    </row>
    <row r="25" spans="1:30" x14ac:dyDescent="0.3">
      <c r="AC25" s="12"/>
    </row>
    <row r="26" spans="1:30" x14ac:dyDescent="0.3">
      <c r="AC26" s="12"/>
    </row>
    <row r="27" spans="1:30" ht="15" customHeight="1" x14ac:dyDescent="0.3">
      <c r="AC27" s="12"/>
    </row>
    <row r="28" spans="1:30" x14ac:dyDescent="0.3">
      <c r="AC28" s="12"/>
    </row>
    <row r="29" spans="1:30" x14ac:dyDescent="0.3">
      <c r="AD29" s="116"/>
    </row>
    <row r="30" spans="1:30" ht="15.75" customHeight="1" x14ac:dyDescent="0.3">
      <c r="AD30" s="116"/>
    </row>
    <row r="31" spans="1:30" x14ac:dyDescent="0.3">
      <c r="AD31" s="116"/>
    </row>
    <row r="32" spans="1:30" x14ac:dyDescent="0.3">
      <c r="AD32" s="116"/>
    </row>
    <row r="33" ht="15.75" customHeight="1" x14ac:dyDescent="0.3"/>
    <row r="36" ht="15.75" customHeight="1" x14ac:dyDescent="0.3"/>
  </sheetData>
  <mergeCells count="105">
    <mergeCell ref="X8:X9"/>
    <mergeCell ref="Y8:Y9"/>
    <mergeCell ref="X6:X7"/>
    <mergeCell ref="Y6:Y7"/>
    <mergeCell ref="Z8:Z9"/>
    <mergeCell ref="AA8:AA9"/>
    <mergeCell ref="Z6:Z7"/>
    <mergeCell ref="AA6:AA7"/>
    <mergeCell ref="W4:W5"/>
    <mergeCell ref="W6:W7"/>
    <mergeCell ref="W8:W9"/>
    <mergeCell ref="A1:AA1"/>
    <mergeCell ref="A2:AA2"/>
    <mergeCell ref="D3:F3"/>
    <mergeCell ref="G3:I3"/>
    <mergeCell ref="J3:L3"/>
    <mergeCell ref="M3:O3"/>
    <mergeCell ref="P3:R3"/>
    <mergeCell ref="S3:U3"/>
    <mergeCell ref="W3:Y3"/>
    <mergeCell ref="B4:B5"/>
    <mergeCell ref="C4:C5"/>
    <mergeCell ref="A4:A5"/>
    <mergeCell ref="X4:X5"/>
    <mergeCell ref="Y4:Y5"/>
    <mergeCell ref="Z4:Z5"/>
    <mergeCell ref="AA4:AA5"/>
    <mergeCell ref="G5:I5"/>
    <mergeCell ref="J5:L5"/>
    <mergeCell ref="M5:O5"/>
    <mergeCell ref="P5:R5"/>
    <mergeCell ref="S5:U5"/>
    <mergeCell ref="D4:F5"/>
    <mergeCell ref="V4:V5"/>
    <mergeCell ref="A8:A9"/>
    <mergeCell ref="B12:B13"/>
    <mergeCell ref="C12:C13"/>
    <mergeCell ref="A6:A7"/>
    <mergeCell ref="G6:I7"/>
    <mergeCell ref="V6:V7"/>
    <mergeCell ref="V10:V11"/>
    <mergeCell ref="M7:O7"/>
    <mergeCell ref="P7:R7"/>
    <mergeCell ref="S7:U7"/>
    <mergeCell ref="B10:B11"/>
    <mergeCell ref="C10:C11"/>
    <mergeCell ref="B6:B7"/>
    <mergeCell ref="C6:C7"/>
    <mergeCell ref="B8:B9"/>
    <mergeCell ref="C8:C9"/>
    <mergeCell ref="A10:A11"/>
    <mergeCell ref="D9:F9"/>
    <mergeCell ref="G9:I9"/>
    <mergeCell ref="M9:O9"/>
    <mergeCell ref="P9:R9"/>
    <mergeCell ref="S9:U9"/>
    <mergeCell ref="J8:L9"/>
    <mergeCell ref="V8:V9"/>
    <mergeCell ref="D7:F7"/>
    <mergeCell ref="J7:L7"/>
    <mergeCell ref="D11:F11"/>
    <mergeCell ref="G11:I11"/>
    <mergeCell ref="J11:L11"/>
    <mergeCell ref="P11:R11"/>
    <mergeCell ref="S11:U11"/>
    <mergeCell ref="M10:O11"/>
    <mergeCell ref="W10:W11"/>
    <mergeCell ref="X10:X11"/>
    <mergeCell ref="S14:U15"/>
    <mergeCell ref="V14:V15"/>
    <mergeCell ref="W14:W15"/>
    <mergeCell ref="X14:X15"/>
    <mergeCell ref="Y14:Y15"/>
    <mergeCell ref="Z14:Z15"/>
    <mergeCell ref="AA14:AA15"/>
    <mergeCell ref="AA10:AA11"/>
    <mergeCell ref="Y10:Y11"/>
    <mergeCell ref="Z10:Z11"/>
    <mergeCell ref="G15:I15"/>
    <mergeCell ref="J15:L15"/>
    <mergeCell ref="M15:O15"/>
    <mergeCell ref="P15:R15"/>
    <mergeCell ref="AA12:AA13"/>
    <mergeCell ref="D13:F13"/>
    <mergeCell ref="G13:I13"/>
    <mergeCell ref="J13:L13"/>
    <mergeCell ref="M13:O13"/>
    <mergeCell ref="S13:U13"/>
    <mergeCell ref="P12:R13"/>
    <mergeCell ref="V12:V13"/>
    <mergeCell ref="W12:W13"/>
    <mergeCell ref="X12:X13"/>
    <mergeCell ref="Y12:Y13"/>
    <mergeCell ref="Z12:Z13"/>
    <mergeCell ref="A17:C17"/>
    <mergeCell ref="D17:F17"/>
    <mergeCell ref="A18:C18"/>
    <mergeCell ref="D18:F18"/>
    <mergeCell ref="A19:C19"/>
    <mergeCell ref="D19:F19"/>
    <mergeCell ref="A12:A13"/>
    <mergeCell ref="B14:B15"/>
    <mergeCell ref="C14:C15"/>
    <mergeCell ref="A14:A15"/>
    <mergeCell ref="D15:F15"/>
  </mergeCells>
  <conditionalFormatting sqref="P11:U11">
    <cfRule type="cellIs" dxfId="31" priority="8" operator="between">
      <formula>0</formula>
      <formula>1</formula>
    </cfRule>
  </conditionalFormatting>
  <conditionalFormatting sqref="P11:U11">
    <cfRule type="cellIs" dxfId="30" priority="7" operator="equal">
      <formula>1</formula>
    </cfRule>
  </conditionalFormatting>
  <conditionalFormatting sqref="P11:U11">
    <cfRule type="cellIs" dxfId="29" priority="6" operator="equal">
      <formula>3</formula>
    </cfRule>
  </conditionalFormatting>
  <conditionalFormatting sqref="P11:U11">
    <cfRule type="cellIs" dxfId="28" priority="5" operator="equal">
      <formula>0</formula>
    </cfRule>
  </conditionalFormatting>
  <conditionalFormatting sqref="S13:U13">
    <cfRule type="cellIs" dxfId="27" priority="4" operator="between">
      <formula>0</formula>
      <formula>1</formula>
    </cfRule>
  </conditionalFormatting>
  <conditionalFormatting sqref="S13:U13">
    <cfRule type="cellIs" dxfId="26" priority="3" operator="equal">
      <formula>1</formula>
    </cfRule>
  </conditionalFormatting>
  <conditionalFormatting sqref="S13:U13">
    <cfRule type="cellIs" dxfId="25" priority="2" operator="equal">
      <formula>3</formula>
    </cfRule>
  </conditionalFormatting>
  <conditionalFormatting sqref="S13:U13">
    <cfRule type="cellIs" dxfId="24" priority="1" operator="equal">
      <formula>0</formula>
    </cfRule>
  </conditionalFormatting>
  <conditionalFormatting sqref="D7:F7 G5:U5 J7:U7 D9:I9 M9:U9 D11:L11 D13:O13">
    <cfRule type="cellIs" dxfId="23" priority="16" operator="between">
      <formula>0</formula>
      <formula>1</formula>
    </cfRule>
  </conditionalFormatting>
  <conditionalFormatting sqref="D7:F7 G5:U5 J7:U7 D9:I9 M9:U9 D11:L11 D13:O13">
    <cfRule type="cellIs" dxfId="22" priority="15" operator="equal">
      <formula>1</formula>
    </cfRule>
  </conditionalFormatting>
  <conditionalFormatting sqref="D7:F7 G5:U5 J7:U7 D9:I9 M9:U9 D11:L11 D13:O13">
    <cfRule type="cellIs" dxfId="21" priority="14" operator="equal">
      <formula>3</formula>
    </cfRule>
  </conditionalFormatting>
  <conditionalFormatting sqref="D7:F7 G5:U5 J7:U7 D9:I9 M9:U9 D11:L11 D13:O13">
    <cfRule type="cellIs" dxfId="20" priority="13" operator="equal">
      <formula>0</formula>
    </cfRule>
  </conditionalFormatting>
  <conditionalFormatting sqref="D15:R15">
    <cfRule type="cellIs" dxfId="19" priority="12" operator="between">
      <formula>0</formula>
      <formula>1</formula>
    </cfRule>
  </conditionalFormatting>
  <conditionalFormatting sqref="D15:R15">
    <cfRule type="cellIs" dxfId="18" priority="11" operator="equal">
      <formula>1</formula>
    </cfRule>
  </conditionalFormatting>
  <conditionalFormatting sqref="D15:R15">
    <cfRule type="cellIs" dxfId="17" priority="10" operator="equal">
      <formula>3</formula>
    </cfRule>
  </conditionalFormatting>
  <conditionalFormatting sqref="D15:R15">
    <cfRule type="cellIs" dxfId="16" priority="9" operator="equal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32"/>
  <sheetViews>
    <sheetView zoomScale="85" zoomScaleNormal="85" workbookViewId="0">
      <selection activeCell="AA8" sqref="AA8:AA9"/>
    </sheetView>
  </sheetViews>
  <sheetFormatPr defaultRowHeight="14.4" x14ac:dyDescent="0.3"/>
  <cols>
    <col min="1" max="1" width="4.44140625" customWidth="1"/>
    <col min="2" max="2" width="23.5546875" customWidth="1"/>
    <col min="3" max="3" width="6.44140625" customWidth="1"/>
    <col min="4" max="4" width="4.88671875" customWidth="1"/>
    <col min="5" max="5" width="0.88671875" customWidth="1"/>
    <col min="6" max="7" width="5.109375" customWidth="1"/>
    <col min="8" max="8" width="0.88671875" customWidth="1"/>
    <col min="9" max="10" width="5.109375" customWidth="1"/>
    <col min="11" max="11" width="0.5546875" customWidth="1"/>
    <col min="12" max="12" width="4.6640625" customWidth="1"/>
    <col min="13" max="13" width="4.88671875" customWidth="1"/>
    <col min="14" max="14" width="0.5546875" customWidth="1"/>
    <col min="15" max="16" width="5.33203125" customWidth="1"/>
    <col min="17" max="17" width="0.5546875" customWidth="1"/>
    <col min="18" max="18" width="5.5546875" customWidth="1"/>
    <col min="19" max="19" width="5" customWidth="1"/>
    <col min="20" max="20" width="0.5546875" customWidth="1"/>
    <col min="21" max="21" width="4.88671875" customWidth="1"/>
    <col min="22" max="22" width="10.109375" customWidth="1"/>
    <col min="23" max="23" width="7" customWidth="1"/>
    <col min="24" max="24" width="1" customWidth="1"/>
    <col min="25" max="25" width="7.33203125" customWidth="1"/>
    <col min="26" max="26" width="9.5546875" customWidth="1"/>
    <col min="27" max="27" width="10.5546875" customWidth="1"/>
    <col min="29" max="29" width="8.88671875" style="117"/>
  </cols>
  <sheetData>
    <row r="1" spans="1:32" ht="18.600000000000001" thickBot="1" x14ac:dyDescent="0.4">
      <c r="A1" s="294" t="s">
        <v>14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7"/>
      <c r="AC1"/>
    </row>
    <row r="2" spans="1:32" ht="19.2" thickTop="1" thickBot="1" x14ac:dyDescent="0.4">
      <c r="A2" s="256" t="s">
        <v>82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8"/>
      <c r="N2" s="258"/>
      <c r="O2" s="258"/>
      <c r="P2" s="258"/>
      <c r="Q2" s="258"/>
      <c r="R2" s="258"/>
      <c r="S2" s="258"/>
      <c r="T2" s="258"/>
      <c r="U2" s="258"/>
      <c r="V2" s="258"/>
      <c r="W2" s="258"/>
      <c r="X2" s="258"/>
      <c r="Y2" s="258"/>
      <c r="Z2" s="258"/>
      <c r="AA2" s="259"/>
      <c r="AC2"/>
    </row>
    <row r="3" spans="1:32" ht="31.8" thickBot="1" x14ac:dyDescent="0.35">
      <c r="A3" s="132" t="s">
        <v>20</v>
      </c>
      <c r="B3" s="133" t="s">
        <v>1</v>
      </c>
      <c r="C3" s="132" t="s">
        <v>21</v>
      </c>
      <c r="D3" s="347">
        <v>1</v>
      </c>
      <c r="E3" s="348"/>
      <c r="F3" s="349"/>
      <c r="G3" s="347">
        <v>2</v>
      </c>
      <c r="H3" s="348"/>
      <c r="I3" s="349"/>
      <c r="J3" s="347">
        <v>3</v>
      </c>
      <c r="K3" s="348"/>
      <c r="L3" s="349"/>
      <c r="M3" s="347">
        <v>4</v>
      </c>
      <c r="N3" s="348"/>
      <c r="O3" s="349"/>
      <c r="P3" s="347">
        <v>5</v>
      </c>
      <c r="Q3" s="348"/>
      <c r="R3" s="349"/>
      <c r="S3" s="347">
        <v>6</v>
      </c>
      <c r="T3" s="348"/>
      <c r="U3" s="349"/>
      <c r="V3" s="133" t="s">
        <v>18</v>
      </c>
      <c r="W3" s="350" t="s">
        <v>19</v>
      </c>
      <c r="X3" s="351"/>
      <c r="Y3" s="352"/>
      <c r="Z3" s="134" t="s">
        <v>22</v>
      </c>
      <c r="AA3" s="132" t="s">
        <v>13</v>
      </c>
      <c r="AC3" s="115"/>
      <c r="AD3" s="115"/>
      <c r="AE3" s="115"/>
      <c r="AF3" s="115"/>
    </row>
    <row r="4" spans="1:32" ht="28.95" customHeight="1" x14ac:dyDescent="0.3">
      <c r="A4" s="318">
        <v>1</v>
      </c>
      <c r="B4" s="339" t="str">
        <f>'Расписание игр'!E4</f>
        <v>ДЭП (снялись с соревнований)</v>
      </c>
      <c r="C4" s="316">
        <f>COUNTIF(D5:U5, "&gt;0")</f>
        <v>5</v>
      </c>
      <c r="D4" s="328"/>
      <c r="E4" s="329"/>
      <c r="F4" s="330"/>
      <c r="G4" s="135">
        <v>0</v>
      </c>
      <c r="H4" s="136" t="s">
        <v>17</v>
      </c>
      <c r="I4" s="137">
        <v>3</v>
      </c>
      <c r="J4" s="135">
        <v>0</v>
      </c>
      <c r="K4" s="136" t="s">
        <v>17</v>
      </c>
      <c r="L4" s="137">
        <v>3</v>
      </c>
      <c r="M4" s="135">
        <v>0</v>
      </c>
      <c r="N4" s="136" t="s">
        <v>17</v>
      </c>
      <c r="O4" s="137">
        <v>3</v>
      </c>
      <c r="P4" s="135">
        <v>0</v>
      </c>
      <c r="Q4" s="136" t="s">
        <v>17</v>
      </c>
      <c r="R4" s="137">
        <v>3</v>
      </c>
      <c r="S4" s="135">
        <v>0</v>
      </c>
      <c r="T4" s="136" t="s">
        <v>17</v>
      </c>
      <c r="U4" s="137">
        <v>3</v>
      </c>
      <c r="V4" s="314">
        <f>SUM(G5:U5)</f>
        <v>5.0000000000000002E-5</v>
      </c>
      <c r="W4" s="320">
        <f>SUM(G4,J4,M4,S4,P4)</f>
        <v>0</v>
      </c>
      <c r="X4" s="322" t="s">
        <v>17</v>
      </c>
      <c r="Y4" s="323">
        <f>I4+L4+O4+U4+R4</f>
        <v>15</v>
      </c>
      <c r="Z4" s="308">
        <f>W4-Y4</f>
        <v>-15</v>
      </c>
      <c r="AA4" s="310">
        <f>_xlfn.RANK.EQ(V4,$V$4:$V$15,0)+COUNTIFS($V$4:$V$15,V4,$Z$4:$Z$15,"&gt;"&amp;Z4)</f>
        <v>6</v>
      </c>
      <c r="AC4" s="115"/>
      <c r="AD4" s="115"/>
      <c r="AE4" s="115"/>
      <c r="AF4" s="115"/>
    </row>
    <row r="5" spans="1:32" ht="28.95" customHeight="1" thickBot="1" x14ac:dyDescent="0.35">
      <c r="A5" s="319"/>
      <c r="B5" s="340"/>
      <c r="C5" s="317"/>
      <c r="D5" s="353"/>
      <c r="E5" s="354"/>
      <c r="F5" s="355"/>
      <c r="G5" s="325">
        <f>IF(G4="",0,IF(G4&gt;I4,3,(IF(I4&gt;G4,0.00001,1))))</f>
        <v>1.0000000000000001E-5</v>
      </c>
      <c r="H5" s="326"/>
      <c r="I5" s="327"/>
      <c r="J5" s="325">
        <f t="shared" ref="J5" si="0">IF(J4="",0,IF(J4&gt;L4,3,(IF(L4&gt;J4,0.00001,1))))</f>
        <v>1.0000000000000001E-5</v>
      </c>
      <c r="K5" s="326"/>
      <c r="L5" s="327"/>
      <c r="M5" s="325">
        <f t="shared" ref="M5" si="1">IF(M4="",0,IF(M4&gt;O4,3,(IF(O4&gt;M4,0.00001,1))))</f>
        <v>1.0000000000000001E-5</v>
      </c>
      <c r="N5" s="326"/>
      <c r="O5" s="327"/>
      <c r="P5" s="325">
        <f t="shared" ref="P5" si="2">IF(P4="",0,IF(P4&gt;R4,3,(IF(R4&gt;P4,0.00001,1))))</f>
        <v>1.0000000000000001E-5</v>
      </c>
      <c r="Q5" s="326"/>
      <c r="R5" s="327"/>
      <c r="S5" s="325">
        <f t="shared" ref="S5" si="3">IF(S4="",0,IF(S4&gt;U4,3,(IF(U4&gt;S4,0.00001,1))))</f>
        <v>1.0000000000000001E-5</v>
      </c>
      <c r="T5" s="326"/>
      <c r="U5" s="327"/>
      <c r="V5" s="315"/>
      <c r="W5" s="321"/>
      <c r="X5" s="315"/>
      <c r="Y5" s="324"/>
      <c r="Z5" s="309"/>
      <c r="AA5" s="311"/>
      <c r="AC5" s="115"/>
      <c r="AD5" s="115"/>
      <c r="AE5" s="115"/>
      <c r="AF5" s="115"/>
    </row>
    <row r="6" spans="1:32" ht="28.95" customHeight="1" x14ac:dyDescent="0.3">
      <c r="A6" s="318">
        <v>2</v>
      </c>
      <c r="B6" s="337" t="str">
        <f>'Расписание игр'!E5</f>
        <v>ДЦ-1</v>
      </c>
      <c r="C6" s="316">
        <f>COUNTIF(D7:U7, "&gt;0")</f>
        <v>5</v>
      </c>
      <c r="D6" s="135">
        <v>3</v>
      </c>
      <c r="E6" s="136" t="s">
        <v>17</v>
      </c>
      <c r="F6" s="137">
        <v>0</v>
      </c>
      <c r="G6" s="335"/>
      <c r="H6" s="329"/>
      <c r="I6" s="330"/>
      <c r="J6" s="135">
        <v>1</v>
      </c>
      <c r="K6" s="136" t="s">
        <v>17</v>
      </c>
      <c r="L6" s="137">
        <v>4</v>
      </c>
      <c r="M6" s="135">
        <v>0</v>
      </c>
      <c r="N6" s="136" t="s">
        <v>17</v>
      </c>
      <c r="O6" s="137">
        <v>3</v>
      </c>
      <c r="P6" s="135">
        <v>5</v>
      </c>
      <c r="Q6" s="136" t="s">
        <v>17</v>
      </c>
      <c r="R6" s="137">
        <v>0</v>
      </c>
      <c r="S6" s="135">
        <v>0</v>
      </c>
      <c r="T6" s="136" t="s">
        <v>17</v>
      </c>
      <c r="U6" s="137">
        <v>0</v>
      </c>
      <c r="V6" s="314">
        <f>SUM(D7:U7)</f>
        <v>7.0000200000000001</v>
      </c>
      <c r="W6" s="320">
        <f>SUM(D6,J6,M6,S6,P6)</f>
        <v>9</v>
      </c>
      <c r="X6" s="322" t="s">
        <v>17</v>
      </c>
      <c r="Y6" s="323">
        <f>SUM(F6,L6,O6,U6+R6)</f>
        <v>7</v>
      </c>
      <c r="Z6" s="308">
        <f t="shared" ref="Z6" si="4">W6-Y6</f>
        <v>2</v>
      </c>
      <c r="AA6" s="310">
        <f>_xlfn.RANK.EQ(V6,$V$4:$V$15,0)+COUNTIFS($V$4:$V$15,V6,$Z$4:$Z$15,"&gt;"&amp;Z6)</f>
        <v>4</v>
      </c>
      <c r="AC6" s="115"/>
      <c r="AD6" s="115"/>
      <c r="AE6" s="115"/>
      <c r="AF6" s="115"/>
    </row>
    <row r="7" spans="1:32" ht="28.95" customHeight="1" thickBot="1" x14ac:dyDescent="0.35">
      <c r="A7" s="319"/>
      <c r="B7" s="338"/>
      <c r="C7" s="317"/>
      <c r="D7" s="325">
        <f>IF(D6="",0,IF(D6&gt;F6,3,(IF(F6&gt;D6,0.00001,1))))</f>
        <v>3</v>
      </c>
      <c r="E7" s="326"/>
      <c r="F7" s="327"/>
      <c r="G7" s="336"/>
      <c r="H7" s="332"/>
      <c r="I7" s="333"/>
      <c r="J7" s="325">
        <f>IF(J6="",0,IF(J6&gt;L6,3,(IF(L6&gt;J6,0.00001,1))))</f>
        <v>1.0000000000000001E-5</v>
      </c>
      <c r="K7" s="326"/>
      <c r="L7" s="327"/>
      <c r="M7" s="325">
        <f t="shared" ref="M7" si="5">IF(M6="",0,IF(M6&gt;O6,3,(IF(O6&gt;M6,0.00001,1))))</f>
        <v>1.0000000000000001E-5</v>
      </c>
      <c r="N7" s="326"/>
      <c r="O7" s="327"/>
      <c r="P7" s="325">
        <f t="shared" ref="P7" si="6">IF(P6="",0,IF(P6&gt;R6,3,(IF(R6&gt;P6,0.00001,1))))</f>
        <v>3</v>
      </c>
      <c r="Q7" s="326"/>
      <c r="R7" s="327"/>
      <c r="S7" s="325">
        <f t="shared" ref="S7" si="7">IF(S6="",0,IF(S6&gt;U6,3,(IF(U6&gt;S6,0.00001,1))))</f>
        <v>1</v>
      </c>
      <c r="T7" s="326"/>
      <c r="U7" s="327"/>
      <c r="V7" s="315"/>
      <c r="W7" s="321"/>
      <c r="X7" s="315"/>
      <c r="Y7" s="324"/>
      <c r="Z7" s="309"/>
      <c r="AA7" s="311"/>
      <c r="AC7" s="115"/>
      <c r="AD7" s="115"/>
      <c r="AE7" s="115"/>
      <c r="AF7" s="115"/>
    </row>
    <row r="8" spans="1:32" ht="28.95" customHeight="1" x14ac:dyDescent="0.3">
      <c r="A8" s="318">
        <v>3</v>
      </c>
      <c r="B8" s="343" t="str">
        <f>'Расписание игр'!E6</f>
        <v>Сб. ДКС, ДПЗ, ДР ТОиР</v>
      </c>
      <c r="C8" s="316">
        <f>COUNTIF(D9:U9, "&gt;0")</f>
        <v>5</v>
      </c>
      <c r="D8" s="135">
        <v>3</v>
      </c>
      <c r="E8" s="136" t="s">
        <v>17</v>
      </c>
      <c r="F8" s="137">
        <v>0</v>
      </c>
      <c r="G8" s="135">
        <v>4</v>
      </c>
      <c r="H8" s="136" t="s">
        <v>17</v>
      </c>
      <c r="I8" s="137">
        <v>1</v>
      </c>
      <c r="J8" s="328"/>
      <c r="K8" s="329"/>
      <c r="L8" s="330"/>
      <c r="M8" s="135">
        <v>5</v>
      </c>
      <c r="N8" s="136" t="s">
        <v>17</v>
      </c>
      <c r="O8" s="137">
        <v>2</v>
      </c>
      <c r="P8" s="135">
        <v>5</v>
      </c>
      <c r="Q8" s="136" t="s">
        <v>17</v>
      </c>
      <c r="R8" s="137">
        <v>0</v>
      </c>
      <c r="S8" s="135">
        <v>3</v>
      </c>
      <c r="T8" s="136" t="s">
        <v>17</v>
      </c>
      <c r="U8" s="137">
        <v>2</v>
      </c>
      <c r="V8" s="314">
        <f t="shared" ref="V8" si="8">SUM(D9:U9)</f>
        <v>15</v>
      </c>
      <c r="W8" s="320">
        <f>SUM(G8,D8,M8,S8,P8)</f>
        <v>20</v>
      </c>
      <c r="X8" s="322" t="s">
        <v>17</v>
      </c>
      <c r="Y8" s="323">
        <f>SUM(I8,F8,O8,U8,R8)</f>
        <v>5</v>
      </c>
      <c r="Z8" s="308">
        <f t="shared" ref="Z8" si="9">W8-Y8</f>
        <v>15</v>
      </c>
      <c r="AA8" s="387">
        <f>_xlfn.RANK.EQ(V8,$V$4:$V$15,0)+COUNTIFS($V$4:$V$15,V8,$Z$4:$Z$15,"&gt;"&amp;Z8)</f>
        <v>1</v>
      </c>
      <c r="AC8" s="115"/>
      <c r="AD8" s="115"/>
      <c r="AE8" s="115"/>
      <c r="AF8" s="115"/>
    </row>
    <row r="9" spans="1:32" ht="28.95" customHeight="1" thickBot="1" x14ac:dyDescent="0.35">
      <c r="A9" s="319"/>
      <c r="B9" s="344"/>
      <c r="C9" s="317"/>
      <c r="D9" s="325">
        <f>IF(D8="",0,IF(D8&gt;F8,3,(IF(F8&gt;D8,0.00001,1))))</f>
        <v>3</v>
      </c>
      <c r="E9" s="326"/>
      <c r="F9" s="327"/>
      <c r="G9" s="325">
        <f>IF(G8="",0,IF(G8&gt;I8,3,(IF(I8&gt;G8,0.00001,1))))</f>
        <v>3</v>
      </c>
      <c r="H9" s="326"/>
      <c r="I9" s="327"/>
      <c r="J9" s="331"/>
      <c r="K9" s="332"/>
      <c r="L9" s="333"/>
      <c r="M9" s="325">
        <f>IF(M8="",0,IF(M8&gt;O8,3,(IF(O8&gt;M8,0.00001,1))))</f>
        <v>3</v>
      </c>
      <c r="N9" s="326"/>
      <c r="O9" s="327"/>
      <c r="P9" s="325">
        <f t="shared" ref="P9" si="10">IF(P8="",0,IF(P8&gt;R8,3,(IF(R8&gt;P8,0.00001,1))))</f>
        <v>3</v>
      </c>
      <c r="Q9" s="326"/>
      <c r="R9" s="327"/>
      <c r="S9" s="325">
        <f t="shared" ref="S9" si="11">IF(S8="",0,IF(S8&gt;U8,3,(IF(U8&gt;S8,0.00001,1))))</f>
        <v>3</v>
      </c>
      <c r="T9" s="326"/>
      <c r="U9" s="327"/>
      <c r="V9" s="315"/>
      <c r="W9" s="321"/>
      <c r="X9" s="315"/>
      <c r="Y9" s="324"/>
      <c r="Z9" s="309"/>
      <c r="AA9" s="388"/>
      <c r="AC9" s="115"/>
      <c r="AD9" s="115"/>
      <c r="AE9" s="115"/>
      <c r="AF9" s="115"/>
    </row>
    <row r="10" spans="1:32" ht="28.95" customHeight="1" x14ac:dyDescent="0.3">
      <c r="A10" s="318">
        <v>4</v>
      </c>
      <c r="B10" s="341" t="str">
        <f>'Расписание игр'!E7</f>
        <v>Смешанная сборная команда №2</v>
      </c>
      <c r="C10" s="316">
        <f>COUNTIF(D11:U11, "&gt;0")</f>
        <v>5</v>
      </c>
      <c r="D10" s="135">
        <v>3</v>
      </c>
      <c r="E10" s="136" t="s">
        <v>17</v>
      </c>
      <c r="F10" s="137">
        <v>0</v>
      </c>
      <c r="G10" s="135">
        <v>3</v>
      </c>
      <c r="H10" s="136" t="s">
        <v>17</v>
      </c>
      <c r="I10" s="137">
        <v>0</v>
      </c>
      <c r="J10" s="135">
        <v>2</v>
      </c>
      <c r="K10" s="136" t="s">
        <v>17</v>
      </c>
      <c r="L10" s="137">
        <v>5</v>
      </c>
      <c r="M10" s="328"/>
      <c r="N10" s="329"/>
      <c r="O10" s="330"/>
      <c r="P10" s="135">
        <v>9</v>
      </c>
      <c r="Q10" s="136" t="s">
        <v>17</v>
      </c>
      <c r="R10" s="137">
        <v>0</v>
      </c>
      <c r="S10" s="135">
        <v>1</v>
      </c>
      <c r="T10" s="136" t="s">
        <v>17</v>
      </c>
      <c r="U10" s="137">
        <v>3</v>
      </c>
      <c r="V10" s="314">
        <f t="shared" ref="V10" si="12">SUM(D11:U11)</f>
        <v>9.0000199999999992</v>
      </c>
      <c r="W10" s="320">
        <f>SUM(G10,J10,D10,S10,P10)</f>
        <v>18</v>
      </c>
      <c r="X10" s="322" t="s">
        <v>17</v>
      </c>
      <c r="Y10" s="323">
        <f>SUM(I10,L10,F10,U10,R10)</f>
        <v>8</v>
      </c>
      <c r="Z10" s="308">
        <f t="shared" ref="Z10" si="13">W10-Y10</f>
        <v>10</v>
      </c>
      <c r="AA10" s="310">
        <f>_xlfn.RANK.EQ(V10,$V$4:$V$15,0)+COUNTIFS($V$4:$V$15,V10,$Z$4:$Z$15,"&gt;"&amp;Z10)</f>
        <v>3</v>
      </c>
      <c r="AC10" s="115"/>
      <c r="AD10" s="115"/>
      <c r="AE10" s="115"/>
      <c r="AF10" s="115"/>
    </row>
    <row r="11" spans="1:32" ht="28.95" customHeight="1" thickBot="1" x14ac:dyDescent="0.35">
      <c r="A11" s="319"/>
      <c r="B11" s="342"/>
      <c r="C11" s="317"/>
      <c r="D11" s="325">
        <f>IF(D10="",0,IF(D10&gt;F10,3,(IF(F10&gt;D10,0.00001,1))))</f>
        <v>3</v>
      </c>
      <c r="E11" s="326"/>
      <c r="F11" s="327"/>
      <c r="G11" s="325">
        <f t="shared" ref="G11" si="14">IF(G10="",0,IF(G10&gt;I10,3,(IF(I10&gt;G10,0.00001,1))))</f>
        <v>3</v>
      </c>
      <c r="H11" s="326"/>
      <c r="I11" s="327"/>
      <c r="J11" s="325">
        <f t="shared" ref="J11" si="15">IF(J10="",0,IF(J10&gt;L10,3,(IF(L10&gt;J10,0.00001,1))))</f>
        <v>1.0000000000000001E-5</v>
      </c>
      <c r="K11" s="326"/>
      <c r="L11" s="327"/>
      <c r="M11" s="331"/>
      <c r="N11" s="332"/>
      <c r="O11" s="333"/>
      <c r="P11" s="325">
        <f>IF(P10="",0,IF(P10&gt;R10,3,(IF(R10&gt;P10,0.00001,1))))</f>
        <v>3</v>
      </c>
      <c r="Q11" s="326"/>
      <c r="R11" s="327"/>
      <c r="S11" s="325">
        <f>IF(S10="",0,IF(S10&gt;U10,3,(IF(U10&gt;S10,0.00001,1))))</f>
        <v>1.0000000000000001E-5</v>
      </c>
      <c r="T11" s="326"/>
      <c r="U11" s="327"/>
      <c r="V11" s="315"/>
      <c r="W11" s="321"/>
      <c r="X11" s="315"/>
      <c r="Y11" s="324"/>
      <c r="Z11" s="309"/>
      <c r="AA11" s="311"/>
      <c r="AC11" s="115"/>
      <c r="AD11" s="115"/>
      <c r="AE11" s="115"/>
      <c r="AF11" s="115"/>
    </row>
    <row r="12" spans="1:32" ht="28.95" customHeight="1" x14ac:dyDescent="0.3">
      <c r="A12" s="318">
        <v>5</v>
      </c>
      <c r="B12" s="345" t="str">
        <f>'Расписание игр'!E8</f>
        <v>ФН Дирекция по персоналу</v>
      </c>
      <c r="C12" s="316">
        <f>COUNTIF(D13:U13, "&gt;0")</f>
        <v>5</v>
      </c>
      <c r="D12" s="135">
        <v>3</v>
      </c>
      <c r="E12" s="136" t="s">
        <v>17</v>
      </c>
      <c r="F12" s="137">
        <v>0</v>
      </c>
      <c r="G12" s="135">
        <v>0</v>
      </c>
      <c r="H12" s="136" t="s">
        <v>17</v>
      </c>
      <c r="I12" s="137">
        <v>5</v>
      </c>
      <c r="J12" s="135">
        <v>0</v>
      </c>
      <c r="K12" s="136" t="s">
        <v>17</v>
      </c>
      <c r="L12" s="137">
        <v>5</v>
      </c>
      <c r="M12" s="135">
        <v>0</v>
      </c>
      <c r="N12" s="136" t="s">
        <v>17</v>
      </c>
      <c r="O12" s="137">
        <v>9</v>
      </c>
      <c r="P12" s="328"/>
      <c r="Q12" s="329"/>
      <c r="R12" s="330"/>
      <c r="S12" s="135">
        <v>0</v>
      </c>
      <c r="T12" s="136" t="s">
        <v>17</v>
      </c>
      <c r="U12" s="137">
        <v>5</v>
      </c>
      <c r="V12" s="314">
        <f t="shared" ref="V12" si="16">SUM(D13:U13)</f>
        <v>3.0000400000000003</v>
      </c>
      <c r="W12" s="320">
        <f>SUM(G12,J12,M12,D12,S12)</f>
        <v>3</v>
      </c>
      <c r="X12" s="322" t="s">
        <v>17</v>
      </c>
      <c r="Y12" s="323">
        <f>SUM(I12,L12,O12,F12,U12)</f>
        <v>24</v>
      </c>
      <c r="Z12" s="308">
        <f t="shared" ref="Z12" si="17">W12-Y12</f>
        <v>-21</v>
      </c>
      <c r="AA12" s="310">
        <f>_xlfn.RANK.EQ(V12,$V$4:$V$15,0)+COUNTIFS($V$4:$V$15,V12,$Z$4:$Z$15,"&gt;"&amp;Z12)</f>
        <v>5</v>
      </c>
      <c r="AC12" s="115"/>
      <c r="AD12" s="115"/>
      <c r="AE12" s="115"/>
      <c r="AF12" s="115"/>
    </row>
    <row r="13" spans="1:32" ht="28.95" customHeight="1" thickBot="1" x14ac:dyDescent="0.35">
      <c r="A13" s="319"/>
      <c r="B13" s="346"/>
      <c r="C13" s="317"/>
      <c r="D13" s="325">
        <f>IF(D12="",0,IF(D12&gt;F12,3,(IF(F12&gt;D12,0.00001,1))))</f>
        <v>3</v>
      </c>
      <c r="E13" s="326"/>
      <c r="F13" s="327"/>
      <c r="G13" s="325">
        <f t="shared" ref="G13" si="18">IF(G12="",0,IF(G12&gt;I12,3,(IF(I12&gt;G12,0.00001,1))))</f>
        <v>1.0000000000000001E-5</v>
      </c>
      <c r="H13" s="326"/>
      <c r="I13" s="327"/>
      <c r="J13" s="325">
        <f t="shared" ref="J13" si="19">IF(J12="",0,IF(J12&gt;L12,3,(IF(L12&gt;J12,0.00001,1))))</f>
        <v>1.0000000000000001E-5</v>
      </c>
      <c r="K13" s="326"/>
      <c r="L13" s="327"/>
      <c r="M13" s="325">
        <f t="shared" ref="M13" si="20">IF(M12="",0,IF(M12&gt;O12,3,(IF(O12&gt;M12,0.00001,1))))</f>
        <v>1.0000000000000001E-5</v>
      </c>
      <c r="N13" s="326"/>
      <c r="O13" s="327"/>
      <c r="P13" s="331"/>
      <c r="Q13" s="332"/>
      <c r="R13" s="333"/>
      <c r="S13" s="325">
        <f>IF(S12="",0,IF(S12&gt;U12,3,(IF(U12&gt;S12,0.00001,1))))</f>
        <v>1.0000000000000001E-5</v>
      </c>
      <c r="T13" s="326"/>
      <c r="U13" s="327"/>
      <c r="V13" s="315"/>
      <c r="W13" s="321"/>
      <c r="X13" s="315"/>
      <c r="Y13" s="324"/>
      <c r="Z13" s="309"/>
      <c r="AA13" s="311"/>
      <c r="AC13" s="115"/>
      <c r="AD13" s="115"/>
      <c r="AE13" s="115"/>
      <c r="AF13" s="115"/>
    </row>
    <row r="14" spans="1:32" ht="28.95" customHeight="1" x14ac:dyDescent="0.3">
      <c r="A14" s="318">
        <v>6</v>
      </c>
      <c r="B14" s="360" t="str">
        <f>'Расписание игр'!E9</f>
        <v>Сб. МЦСО, ОМЦ</v>
      </c>
      <c r="C14" s="316">
        <f>COUNTIF(D15:U15, "&gt;0")</f>
        <v>5</v>
      </c>
      <c r="D14" s="135">
        <v>3</v>
      </c>
      <c r="E14" s="136" t="s">
        <v>17</v>
      </c>
      <c r="F14" s="137">
        <v>0</v>
      </c>
      <c r="G14" s="135">
        <v>0</v>
      </c>
      <c r="H14" s="136" t="s">
        <v>17</v>
      </c>
      <c r="I14" s="137">
        <v>0</v>
      </c>
      <c r="J14" s="135">
        <v>2</v>
      </c>
      <c r="K14" s="136" t="s">
        <v>17</v>
      </c>
      <c r="L14" s="137">
        <v>3</v>
      </c>
      <c r="M14" s="135">
        <v>3</v>
      </c>
      <c r="N14" s="136" t="s">
        <v>17</v>
      </c>
      <c r="O14" s="137">
        <v>1</v>
      </c>
      <c r="P14" s="135">
        <v>5</v>
      </c>
      <c r="Q14" s="136" t="s">
        <v>17</v>
      </c>
      <c r="R14" s="137">
        <v>0</v>
      </c>
      <c r="S14" s="328"/>
      <c r="T14" s="329"/>
      <c r="U14" s="330"/>
      <c r="V14" s="314">
        <f t="shared" ref="V14" si="21">SUM(D15:U15)</f>
        <v>10.00001</v>
      </c>
      <c r="W14" s="320">
        <f>SUM(G14,J14,M14,D14,P14)</f>
        <v>13</v>
      </c>
      <c r="X14" s="322" t="s">
        <v>17</v>
      </c>
      <c r="Y14" s="323">
        <f>SUM(I14,L14,O14,F14,R14)</f>
        <v>4</v>
      </c>
      <c r="Z14" s="308">
        <f t="shared" ref="Z14" si="22">W14-Y14</f>
        <v>9</v>
      </c>
      <c r="AA14" s="310">
        <f>_xlfn.RANK.EQ(V14,$V$4:$V$15,0)+COUNTIFS($V$4:$V$15,V14,$Z$4:$Z$15,"&gt;"&amp;Z14)</f>
        <v>2</v>
      </c>
      <c r="AC14" s="115"/>
      <c r="AD14" s="115"/>
      <c r="AE14" s="115"/>
      <c r="AF14" s="115"/>
    </row>
    <row r="15" spans="1:32" ht="28.95" customHeight="1" thickBot="1" x14ac:dyDescent="0.35">
      <c r="A15" s="319"/>
      <c r="B15" s="313"/>
      <c r="C15" s="317"/>
      <c r="D15" s="325">
        <f>IF(D14="",0,IF(D14&gt;F14,3,(IF(F14&gt;D14,0.00001,1))))</f>
        <v>3</v>
      </c>
      <c r="E15" s="326"/>
      <c r="F15" s="327"/>
      <c r="G15" s="325">
        <f t="shared" ref="G15" si="23">IF(G14="",0,IF(G14&gt;I14,3,(IF(I14&gt;G14,0.00001,1))))</f>
        <v>1</v>
      </c>
      <c r="H15" s="326"/>
      <c r="I15" s="327"/>
      <c r="J15" s="325">
        <f t="shared" ref="J15" si="24">IF(J14="",0,IF(J14&gt;L14,3,(IF(L14&gt;J14,0.00001,1))))</f>
        <v>1.0000000000000001E-5</v>
      </c>
      <c r="K15" s="326"/>
      <c r="L15" s="327"/>
      <c r="M15" s="325">
        <f t="shared" ref="M15" si="25">IF(M14="",0,IF(M14&gt;O14,3,(IF(O14&gt;M14,0.00001,1))))</f>
        <v>3</v>
      </c>
      <c r="N15" s="326"/>
      <c r="O15" s="327"/>
      <c r="P15" s="325">
        <f t="shared" ref="P15" si="26">IF(P14="",0,IF(P14&gt;R14,3,(IF(R14&gt;P14,0.00001,1))))</f>
        <v>3</v>
      </c>
      <c r="Q15" s="326"/>
      <c r="R15" s="327"/>
      <c r="S15" s="331"/>
      <c r="T15" s="332"/>
      <c r="U15" s="333"/>
      <c r="V15" s="315"/>
      <c r="W15" s="321"/>
      <c r="X15" s="315"/>
      <c r="Y15" s="324"/>
      <c r="Z15" s="309"/>
      <c r="AA15" s="311"/>
      <c r="AC15" s="115"/>
      <c r="AD15" s="115"/>
      <c r="AE15" s="115"/>
      <c r="AF15" s="115"/>
    </row>
    <row r="17" spans="1:6" x14ac:dyDescent="0.3">
      <c r="A17" s="240" t="s">
        <v>32</v>
      </c>
      <c r="B17" s="240"/>
      <c r="C17" s="240"/>
      <c r="D17" s="241">
        <f>SUM(C4:C15)/2</f>
        <v>15</v>
      </c>
      <c r="E17" s="241"/>
      <c r="F17" s="241"/>
    </row>
    <row r="18" spans="1:6" x14ac:dyDescent="0.3">
      <c r="A18" s="240" t="s">
        <v>34</v>
      </c>
      <c r="B18" s="240"/>
      <c r="C18" s="240"/>
      <c r="D18" s="241">
        <f>SUM(Y4:Y15)</f>
        <v>63</v>
      </c>
      <c r="E18" s="241"/>
      <c r="F18" s="241"/>
    </row>
    <row r="19" spans="1:6" x14ac:dyDescent="0.3">
      <c r="A19" s="240" t="s">
        <v>33</v>
      </c>
      <c r="B19" s="240"/>
      <c r="C19" s="240"/>
      <c r="D19" s="242">
        <f>D18/D17</f>
        <v>4.2</v>
      </c>
      <c r="E19" s="242"/>
      <c r="F19" s="242"/>
    </row>
    <row r="21" spans="1:6" ht="15" customHeight="1" x14ac:dyDescent="0.3"/>
    <row r="25" spans="1:6" ht="14.4" customHeight="1" x14ac:dyDescent="0.3"/>
    <row r="32" spans="1:6" ht="15" customHeight="1" x14ac:dyDescent="0.3"/>
  </sheetData>
  <mergeCells count="105">
    <mergeCell ref="B4:B5"/>
    <mergeCell ref="C4:C5"/>
    <mergeCell ref="A1:AA1"/>
    <mergeCell ref="A2:AA2"/>
    <mergeCell ref="D3:F3"/>
    <mergeCell ref="G3:I3"/>
    <mergeCell ref="J3:L3"/>
    <mergeCell ref="M3:O3"/>
    <mergeCell ref="P3:R3"/>
    <mergeCell ref="S3:U3"/>
    <mergeCell ref="W3:Y3"/>
    <mergeCell ref="AA4:AA5"/>
    <mergeCell ref="G5:I5"/>
    <mergeCell ref="J5:L5"/>
    <mergeCell ref="M5:O5"/>
    <mergeCell ref="P5:R5"/>
    <mergeCell ref="S5:U5"/>
    <mergeCell ref="A4:A5"/>
    <mergeCell ref="D4:F5"/>
    <mergeCell ref="V4:V5"/>
    <mergeCell ref="W4:W5"/>
    <mergeCell ref="X4:X5"/>
    <mergeCell ref="Y6:Y7"/>
    <mergeCell ref="Z6:Z7"/>
    <mergeCell ref="AA6:AA7"/>
    <mergeCell ref="D7:F7"/>
    <mergeCell ref="J7:L7"/>
    <mergeCell ref="M7:O7"/>
    <mergeCell ref="P7:R7"/>
    <mergeCell ref="S7:U7"/>
    <mergeCell ref="Y4:Y5"/>
    <mergeCell ref="Z4:Z5"/>
    <mergeCell ref="A8:A9"/>
    <mergeCell ref="J8:L9"/>
    <mergeCell ref="C8:C9"/>
    <mergeCell ref="B6:B7"/>
    <mergeCell ref="C6:C7"/>
    <mergeCell ref="B8:B9"/>
    <mergeCell ref="V8:V9"/>
    <mergeCell ref="W8:W9"/>
    <mergeCell ref="X8:X9"/>
    <mergeCell ref="A6:A7"/>
    <mergeCell ref="G6:I7"/>
    <mergeCell ref="V6:V7"/>
    <mergeCell ref="W6:W7"/>
    <mergeCell ref="X6:X7"/>
    <mergeCell ref="Y8:Y9"/>
    <mergeCell ref="Z8:Z9"/>
    <mergeCell ref="AA8:AA9"/>
    <mergeCell ref="D9:F9"/>
    <mergeCell ref="G9:I9"/>
    <mergeCell ref="M9:O9"/>
    <mergeCell ref="P9:R9"/>
    <mergeCell ref="S9:U9"/>
    <mergeCell ref="AA10:AA11"/>
    <mergeCell ref="D11:F11"/>
    <mergeCell ref="G11:I11"/>
    <mergeCell ref="J11:L11"/>
    <mergeCell ref="P11:R11"/>
    <mergeCell ref="S11:U11"/>
    <mergeCell ref="AA12:AA13"/>
    <mergeCell ref="M10:O11"/>
    <mergeCell ref="V10:V11"/>
    <mergeCell ref="W10:W11"/>
    <mergeCell ref="P12:R13"/>
    <mergeCell ref="Z14:Z15"/>
    <mergeCell ref="X12:X13"/>
    <mergeCell ref="Y12:Y13"/>
    <mergeCell ref="Z12:Z13"/>
    <mergeCell ref="D13:F13"/>
    <mergeCell ref="G13:I13"/>
    <mergeCell ref="V12:V13"/>
    <mergeCell ref="W12:W13"/>
    <mergeCell ref="B12:B13"/>
    <mergeCell ref="C12:C13"/>
    <mergeCell ref="X10:X11"/>
    <mergeCell ref="Y10:Y11"/>
    <mergeCell ref="Z10:Z11"/>
    <mergeCell ref="J13:L13"/>
    <mergeCell ref="M13:O13"/>
    <mergeCell ref="S13:U13"/>
    <mergeCell ref="A10:A11"/>
    <mergeCell ref="B10:B11"/>
    <mergeCell ref="C10:C11"/>
    <mergeCell ref="D18:F18"/>
    <mergeCell ref="A19:C19"/>
    <mergeCell ref="D19:F19"/>
    <mergeCell ref="A17:C17"/>
    <mergeCell ref="D17:F17"/>
    <mergeCell ref="AA14:AA15"/>
    <mergeCell ref="D15:F15"/>
    <mergeCell ref="G15:I15"/>
    <mergeCell ref="J15:L15"/>
    <mergeCell ref="M15:O15"/>
    <mergeCell ref="P15:R15"/>
    <mergeCell ref="A14:A15"/>
    <mergeCell ref="B14:B15"/>
    <mergeCell ref="C14:C15"/>
    <mergeCell ref="S14:U15"/>
    <mergeCell ref="V14:V15"/>
    <mergeCell ref="W14:W15"/>
    <mergeCell ref="X14:X15"/>
    <mergeCell ref="Y14:Y15"/>
    <mergeCell ref="A18:C18"/>
    <mergeCell ref="A12:A13"/>
  </mergeCells>
  <conditionalFormatting sqref="D7:F7 G5:U5 J7:U7 D9:I9 M9:U9 D11:L11 D13:O13">
    <cfRule type="cellIs" dxfId="15" priority="16" operator="between">
      <formula>0</formula>
      <formula>1</formula>
    </cfRule>
  </conditionalFormatting>
  <conditionalFormatting sqref="D7:F7 G5:U5 J7:U7 D9:I9 M9:U9 D11:L11 D13:O13">
    <cfRule type="cellIs" dxfId="14" priority="15" operator="equal">
      <formula>1</formula>
    </cfRule>
  </conditionalFormatting>
  <conditionalFormatting sqref="D7:F7 G5:U5 J7:U7 D9:I9 M9:U9 D11:L11 D13:O13">
    <cfRule type="cellIs" dxfId="13" priority="14" operator="equal">
      <formula>3</formula>
    </cfRule>
  </conditionalFormatting>
  <conditionalFormatting sqref="D7:F7 G5:U5 J7:U7 D9:I9 M9:U9 D11:L11 D13:O13">
    <cfRule type="cellIs" dxfId="12" priority="13" operator="equal">
      <formula>0</formula>
    </cfRule>
  </conditionalFormatting>
  <conditionalFormatting sqref="D15:R15">
    <cfRule type="cellIs" dxfId="11" priority="12" operator="between">
      <formula>0</formula>
      <formula>1</formula>
    </cfRule>
  </conditionalFormatting>
  <conditionalFormatting sqref="D15:R15">
    <cfRule type="cellIs" dxfId="10" priority="11" operator="equal">
      <formula>1</formula>
    </cfRule>
  </conditionalFormatting>
  <conditionalFormatting sqref="D15:R15">
    <cfRule type="cellIs" dxfId="9" priority="10" operator="equal">
      <formula>3</formula>
    </cfRule>
  </conditionalFormatting>
  <conditionalFormatting sqref="D15:R15">
    <cfRule type="cellIs" dxfId="8" priority="9" operator="equal">
      <formula>0</formula>
    </cfRule>
  </conditionalFormatting>
  <conditionalFormatting sqref="P11:U11">
    <cfRule type="cellIs" dxfId="7" priority="8" operator="between">
      <formula>0</formula>
      <formula>1</formula>
    </cfRule>
  </conditionalFormatting>
  <conditionalFormatting sqref="P11:U11">
    <cfRule type="cellIs" dxfId="6" priority="7" operator="equal">
      <formula>1</formula>
    </cfRule>
  </conditionalFormatting>
  <conditionalFormatting sqref="P11:U11">
    <cfRule type="cellIs" dxfId="5" priority="6" operator="equal">
      <formula>3</formula>
    </cfRule>
  </conditionalFormatting>
  <conditionalFormatting sqref="P11:U11">
    <cfRule type="cellIs" dxfId="4" priority="5" operator="equal">
      <formula>0</formula>
    </cfRule>
  </conditionalFormatting>
  <conditionalFormatting sqref="S13:U13">
    <cfRule type="cellIs" dxfId="3" priority="4" operator="between">
      <formula>0</formula>
      <formula>1</formula>
    </cfRule>
  </conditionalFormatting>
  <conditionalFormatting sqref="S13:U13">
    <cfRule type="cellIs" dxfId="2" priority="3" operator="equal">
      <formula>1</formula>
    </cfRule>
  </conditionalFormatting>
  <conditionalFormatting sqref="S13:U13">
    <cfRule type="cellIs" dxfId="1" priority="2" operator="equal">
      <formula>3</formula>
    </cfRule>
  </conditionalFormatting>
  <conditionalFormatting sqref="S13:U13">
    <cfRule type="cellIs" dxfId="0" priority="1" operator="equal">
      <formula>0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87"/>
  <sheetViews>
    <sheetView tabSelected="1" zoomScale="85" zoomScaleNormal="85" workbookViewId="0">
      <selection activeCell="G26" sqref="G26"/>
    </sheetView>
  </sheetViews>
  <sheetFormatPr defaultRowHeight="14.4" x14ac:dyDescent="0.3"/>
  <cols>
    <col min="1" max="1" width="37.44140625" customWidth="1"/>
    <col min="2" max="2" width="7.109375" customWidth="1"/>
    <col min="3" max="3" width="9.44140625" customWidth="1"/>
    <col min="4" max="4" width="29.88671875" customWidth="1"/>
    <col min="5" max="5" width="7.5546875" customWidth="1"/>
    <col min="7" max="7" width="32.33203125" customWidth="1"/>
    <col min="8" max="8" width="6.6640625" customWidth="1"/>
  </cols>
  <sheetData>
    <row r="1" spans="1:12" ht="27" thickTop="1" thickBot="1" x14ac:dyDescent="0.55000000000000004">
      <c r="A1" s="362" t="s">
        <v>0</v>
      </c>
      <c r="B1" s="363"/>
      <c r="C1" s="363"/>
      <c r="D1" s="363"/>
      <c r="E1" s="363"/>
      <c r="F1" s="363"/>
      <c r="G1" s="363"/>
      <c r="H1" s="363"/>
      <c r="L1" s="361"/>
    </row>
    <row r="2" spans="1:12" ht="18.600000000000001" thickTop="1" x14ac:dyDescent="0.3">
      <c r="A2" s="364" t="s">
        <v>74</v>
      </c>
      <c r="B2" s="365"/>
      <c r="C2" s="365"/>
      <c r="D2" s="365"/>
      <c r="E2" s="365"/>
      <c r="F2" s="365"/>
      <c r="G2" s="365"/>
      <c r="H2" s="365"/>
      <c r="L2" s="361"/>
    </row>
    <row r="3" spans="1:12" ht="18.600000000000001" thickBot="1" x14ac:dyDescent="0.35">
      <c r="A3" s="16"/>
      <c r="B3" s="16"/>
      <c r="C3" s="16"/>
      <c r="D3" s="16"/>
      <c r="E3" s="16"/>
      <c r="F3" s="16"/>
      <c r="G3" s="16"/>
      <c r="H3" s="16"/>
      <c r="L3" s="361"/>
    </row>
    <row r="4" spans="1:12" ht="16.2" thickBot="1" x14ac:dyDescent="0.35">
      <c r="A4" s="366" t="s">
        <v>75</v>
      </c>
      <c r="B4" s="367"/>
      <c r="C4" s="118"/>
      <c r="D4" s="115"/>
      <c r="E4" s="115"/>
      <c r="F4" s="115"/>
      <c r="G4" s="115"/>
      <c r="H4" s="3"/>
      <c r="L4" s="361"/>
    </row>
    <row r="5" spans="1:12" ht="32.4" customHeight="1" thickBot="1" x14ac:dyDescent="0.35">
      <c r="A5" s="109" t="str">
        <f>'Расписание игр'!B5</f>
        <v>Сб. ДОТиПБ, ДРИМ, Кислородный цех</v>
      </c>
      <c r="B5" s="112" t="s">
        <v>280</v>
      </c>
      <c r="C5" s="119"/>
      <c r="D5" s="115"/>
      <c r="E5" s="115"/>
      <c r="F5" s="115"/>
      <c r="G5" s="115"/>
      <c r="H5" s="3"/>
      <c r="L5" s="361"/>
    </row>
    <row r="6" spans="1:12" ht="31.2" customHeight="1" thickBot="1" x14ac:dyDescent="0.35">
      <c r="A6" s="109" t="s">
        <v>168</v>
      </c>
      <c r="B6" s="112" t="s">
        <v>281</v>
      </c>
      <c r="C6" s="111"/>
      <c r="D6" s="115"/>
      <c r="E6" s="115"/>
      <c r="F6" s="115"/>
      <c r="G6" s="115"/>
      <c r="H6" s="3"/>
      <c r="L6" s="361"/>
    </row>
    <row r="7" spans="1:12" ht="16.2" thickBot="1" x14ac:dyDescent="0.35">
      <c r="A7" s="113"/>
      <c r="B7" s="113"/>
      <c r="C7" s="120"/>
      <c r="D7" s="370" t="s">
        <v>76</v>
      </c>
      <c r="E7" s="371"/>
      <c r="F7" s="121"/>
      <c r="G7" s="370" t="s">
        <v>77</v>
      </c>
      <c r="H7" s="371"/>
      <c r="L7" s="361"/>
    </row>
    <row r="8" spans="1:12" ht="32.4" customHeight="1" thickBot="1" x14ac:dyDescent="0.35">
      <c r="A8" s="113"/>
      <c r="B8" s="113"/>
      <c r="C8" s="120"/>
      <c r="D8" s="385" t="str">
        <f>A5</f>
        <v>Сб. ДОТиПБ, ДРИМ, Кислородный цех</v>
      </c>
      <c r="E8" s="112" t="s">
        <v>289</v>
      </c>
      <c r="F8" s="122"/>
      <c r="G8" s="109" t="str">
        <f>A6</f>
        <v>Сб. ДАТП, ЦТАиЭО АДП и ЦТАиЭО СП</v>
      </c>
      <c r="H8" s="112">
        <v>0</v>
      </c>
      <c r="L8" s="361"/>
    </row>
    <row r="9" spans="1:12" ht="33" customHeight="1" thickBot="1" x14ac:dyDescent="0.35">
      <c r="A9" s="113"/>
      <c r="B9" s="113"/>
      <c r="C9" s="120"/>
      <c r="D9" s="386" t="str">
        <f>A11</f>
        <v>ДЦ-2</v>
      </c>
      <c r="E9" s="112" t="s">
        <v>290</v>
      </c>
      <c r="G9" s="372" t="str">
        <f>A12</f>
        <v>АТУ</v>
      </c>
      <c r="H9" s="112">
        <v>2</v>
      </c>
      <c r="L9" s="361"/>
    </row>
    <row r="10" spans="1:12" ht="16.2" thickBot="1" x14ac:dyDescent="0.35">
      <c r="A10" s="366" t="s">
        <v>75</v>
      </c>
      <c r="B10" s="367"/>
      <c r="C10" s="121"/>
      <c r="D10" s="115"/>
      <c r="E10" s="115"/>
      <c r="F10" s="115"/>
      <c r="G10" s="115"/>
      <c r="L10" s="361"/>
    </row>
    <row r="11" spans="1:12" ht="32.4" customHeight="1" thickBot="1" x14ac:dyDescent="0.35">
      <c r="A11" s="109" t="str">
        <f>'Расписание игр'!C7</f>
        <v>ДЦ-2</v>
      </c>
      <c r="B11" s="112" t="s">
        <v>278</v>
      </c>
      <c r="C11" s="122"/>
      <c r="D11" s="115"/>
      <c r="E11" s="115"/>
      <c r="F11" s="115"/>
      <c r="G11" s="115"/>
      <c r="L11" s="361"/>
    </row>
    <row r="12" spans="1:12" ht="31.95" customHeight="1" thickBot="1" x14ac:dyDescent="0.35">
      <c r="A12" s="109" t="str">
        <f>'Расписание игр'!B4</f>
        <v>АТУ</v>
      </c>
      <c r="B12" s="112" t="s">
        <v>279</v>
      </c>
      <c r="C12" s="113"/>
      <c r="D12" s="115"/>
      <c r="E12" s="115"/>
      <c r="F12" s="115"/>
      <c r="G12" s="115"/>
      <c r="L12" s="361"/>
    </row>
    <row r="13" spans="1:12" x14ac:dyDescent="0.3">
      <c r="B13" s="3"/>
      <c r="C13" s="3"/>
    </row>
    <row r="14" spans="1:12" ht="15" thickBot="1" x14ac:dyDescent="0.35">
      <c r="B14" s="3"/>
      <c r="C14" s="3"/>
    </row>
    <row r="15" spans="1:12" ht="27" thickTop="1" thickBot="1" x14ac:dyDescent="0.55000000000000004">
      <c r="A15" s="362" t="s">
        <v>0</v>
      </c>
      <c r="B15" s="363"/>
      <c r="C15" s="363"/>
      <c r="D15" s="363"/>
      <c r="E15" s="363"/>
      <c r="F15" s="363"/>
      <c r="G15" s="363"/>
      <c r="H15" s="363"/>
      <c r="L15" s="361"/>
    </row>
    <row r="16" spans="1:12" ht="18.600000000000001" thickTop="1" x14ac:dyDescent="0.3">
      <c r="A16" s="364" t="s">
        <v>85</v>
      </c>
      <c r="B16" s="365"/>
      <c r="C16" s="365"/>
      <c r="D16" s="365"/>
      <c r="E16" s="365"/>
      <c r="F16" s="365"/>
      <c r="G16" s="365"/>
      <c r="H16" s="365"/>
      <c r="L16" s="361"/>
    </row>
    <row r="17" spans="1:12" ht="18.600000000000001" thickBot="1" x14ac:dyDescent="0.35">
      <c r="A17" s="16"/>
      <c r="B17" s="16"/>
      <c r="C17" s="16"/>
      <c r="D17" s="16"/>
      <c r="E17" s="16"/>
      <c r="F17" s="16"/>
      <c r="G17" s="16"/>
      <c r="H17" s="16"/>
      <c r="L17" s="361"/>
    </row>
    <row r="18" spans="1:12" ht="16.2" thickBot="1" x14ac:dyDescent="0.35">
      <c r="A18" s="366" t="s">
        <v>75</v>
      </c>
      <c r="B18" s="367"/>
      <c r="C18" s="118"/>
      <c r="D18" s="115"/>
      <c r="E18" s="115"/>
      <c r="F18" s="115"/>
      <c r="G18" s="115"/>
      <c r="H18" s="115"/>
      <c r="L18" s="361"/>
    </row>
    <row r="19" spans="1:12" ht="31.95" customHeight="1" thickBot="1" x14ac:dyDescent="0.35">
      <c r="A19" s="109" t="str">
        <f>'Расписание игр'!D4</f>
        <v>Смешанная сборная команда №1</v>
      </c>
      <c r="B19" s="112" t="s">
        <v>276</v>
      </c>
      <c r="C19" s="119"/>
      <c r="D19" s="115"/>
      <c r="E19" s="115"/>
      <c r="F19" s="115"/>
      <c r="G19" s="115"/>
      <c r="H19" s="115"/>
      <c r="L19" s="361"/>
    </row>
    <row r="20" spans="1:12" ht="31.2" customHeight="1" thickBot="1" x14ac:dyDescent="0.35">
      <c r="A20" s="109" t="s">
        <v>264</v>
      </c>
      <c r="B20" s="112" t="s">
        <v>277</v>
      </c>
      <c r="C20" s="111"/>
      <c r="D20" s="115"/>
      <c r="E20" s="115"/>
      <c r="F20" s="115"/>
      <c r="G20" s="115"/>
      <c r="H20" s="115"/>
      <c r="L20" s="361"/>
    </row>
    <row r="21" spans="1:12" ht="16.2" thickBot="1" x14ac:dyDescent="0.35">
      <c r="A21" s="113"/>
      <c r="B21" s="113"/>
      <c r="C21" s="120"/>
      <c r="D21" s="368" t="s">
        <v>76</v>
      </c>
      <c r="E21" s="369"/>
      <c r="F21" s="121"/>
      <c r="G21" s="368" t="s">
        <v>77</v>
      </c>
      <c r="H21" s="369"/>
      <c r="L21" s="361"/>
    </row>
    <row r="22" spans="1:12" ht="31.95" customHeight="1" thickBot="1" x14ac:dyDescent="0.35">
      <c r="A22" s="113"/>
      <c r="B22" s="113"/>
      <c r="C22" s="120"/>
      <c r="D22" s="386" t="str">
        <f>A19</f>
        <v>Смешанная сборная команда №1</v>
      </c>
      <c r="E22" s="112" t="s">
        <v>281</v>
      </c>
      <c r="F22" s="122"/>
      <c r="G22" s="110" t="str">
        <f>A20</f>
        <v xml:space="preserve"> Сб. МЦСО, ОМЦ</v>
      </c>
      <c r="H22" s="112" t="s">
        <v>277</v>
      </c>
      <c r="I22" s="374" t="s">
        <v>283</v>
      </c>
      <c r="L22" s="361"/>
    </row>
    <row r="23" spans="1:12" ht="31.95" customHeight="1" thickBot="1" x14ac:dyDescent="0.35">
      <c r="A23" s="113"/>
      <c r="B23" s="113"/>
      <c r="C23" s="120"/>
      <c r="D23" s="385" t="str">
        <f>A26</f>
        <v>МЦПО</v>
      </c>
      <c r="E23" s="112" t="s">
        <v>280</v>
      </c>
      <c r="G23" s="373" t="str">
        <f>A25</f>
        <v>Сб. ДКС, ДПЗ, ДР ТОиР</v>
      </c>
      <c r="H23" s="112" t="s">
        <v>276</v>
      </c>
      <c r="L23" s="361"/>
    </row>
    <row r="24" spans="1:12" ht="16.2" thickBot="1" x14ac:dyDescent="0.35">
      <c r="A24" s="366" t="s">
        <v>75</v>
      </c>
      <c r="B24" s="367"/>
      <c r="C24" s="121"/>
      <c r="D24" s="115"/>
      <c r="E24" s="115"/>
      <c r="F24" s="115"/>
      <c r="G24" s="115"/>
      <c r="H24" s="115"/>
      <c r="L24" s="361"/>
    </row>
    <row r="25" spans="1:12" ht="33" customHeight="1" thickBot="1" x14ac:dyDescent="0.35">
      <c r="A25" s="179" t="str">
        <f>'Расписание игр'!E6</f>
        <v>Сб. ДКС, ДПЗ, ДР ТОиР</v>
      </c>
      <c r="B25" s="112">
        <v>1</v>
      </c>
      <c r="C25" s="122"/>
      <c r="D25" s="115"/>
      <c r="E25" s="115"/>
      <c r="F25" s="115"/>
      <c r="G25" s="115"/>
      <c r="H25" s="115"/>
      <c r="L25" s="361"/>
    </row>
    <row r="26" spans="1:12" ht="33" customHeight="1" thickBot="1" x14ac:dyDescent="0.35">
      <c r="A26" s="109" t="str">
        <f>'Расписание игр'!D6</f>
        <v>МЦПО</v>
      </c>
      <c r="B26" s="112">
        <v>3</v>
      </c>
      <c r="C26" s="113"/>
      <c r="D26" s="115"/>
      <c r="E26" s="115"/>
      <c r="F26" s="115"/>
      <c r="G26" s="115"/>
      <c r="H26" s="115"/>
    </row>
    <row r="27" spans="1:12" ht="27" customHeight="1" x14ac:dyDescent="0.3">
      <c r="A27" s="115"/>
      <c r="B27" s="115"/>
      <c r="C27" s="115"/>
      <c r="D27" s="115"/>
      <c r="E27" s="115"/>
      <c r="F27" s="115"/>
      <c r="G27" s="115"/>
      <c r="H27" s="115"/>
    </row>
    <row r="28" spans="1:12" x14ac:dyDescent="0.3">
      <c r="A28" s="115"/>
      <c r="B28" s="115"/>
      <c r="C28" s="115"/>
      <c r="D28" s="115"/>
      <c r="E28" s="115"/>
      <c r="F28" s="115"/>
      <c r="G28" s="115"/>
      <c r="H28" s="115"/>
    </row>
    <row r="29" spans="1:12" ht="29.1" customHeight="1" x14ac:dyDescent="0.3">
      <c r="A29" s="115"/>
      <c r="B29" s="115"/>
      <c r="C29" s="115"/>
      <c r="D29" s="115"/>
      <c r="E29" s="115"/>
      <c r="F29" s="115"/>
      <c r="G29" s="115"/>
      <c r="H29" s="115"/>
    </row>
    <row r="30" spans="1:12" x14ac:dyDescent="0.3">
      <c r="A30" s="115"/>
      <c r="B30" s="115"/>
      <c r="C30" s="115"/>
      <c r="D30" s="115"/>
      <c r="E30" s="115"/>
      <c r="F30" s="115"/>
      <c r="G30" s="115"/>
      <c r="H30" s="115"/>
    </row>
    <row r="33" ht="20.100000000000001" customHeight="1" x14ac:dyDescent="0.3"/>
    <row r="34" ht="20.100000000000001" customHeight="1" x14ac:dyDescent="0.3"/>
    <row r="39" ht="25.35" customHeight="1" x14ac:dyDescent="0.3"/>
    <row r="43" ht="23.1" customHeight="1" x14ac:dyDescent="0.3"/>
    <row r="44" ht="23.1" customHeight="1" x14ac:dyDescent="0.3"/>
    <row r="51" spans="1:3" ht="14.4" customHeight="1" x14ac:dyDescent="0.3"/>
    <row r="52" spans="1:3" ht="15" customHeight="1" x14ac:dyDescent="0.3"/>
    <row r="56" spans="1:3" ht="21" customHeight="1" x14ac:dyDescent="0.3"/>
    <row r="57" spans="1:3" ht="21" customHeight="1" x14ac:dyDescent="0.3"/>
    <row r="59" spans="1:3" x14ac:dyDescent="0.3">
      <c r="A59" s="3"/>
      <c r="B59" s="3"/>
      <c r="C59" s="3"/>
    </row>
    <row r="60" spans="1:3" x14ac:dyDescent="0.3">
      <c r="A60" s="3"/>
      <c r="B60" s="3"/>
      <c r="C60" s="3"/>
    </row>
    <row r="61" spans="1:3" x14ac:dyDescent="0.3">
      <c r="A61" s="3"/>
      <c r="B61" s="3"/>
      <c r="C61" s="3"/>
    </row>
    <row r="66" ht="21.6" customHeight="1" x14ac:dyDescent="0.3"/>
    <row r="67" ht="21.6" customHeight="1" x14ac:dyDescent="0.3"/>
    <row r="72" ht="26.1" customHeight="1" x14ac:dyDescent="0.3"/>
    <row r="76" ht="23.4" customHeight="1" x14ac:dyDescent="0.3"/>
    <row r="77" ht="23.4" customHeight="1" x14ac:dyDescent="0.3"/>
    <row r="82" ht="32.1" customHeight="1" x14ac:dyDescent="0.3"/>
    <row r="86" ht="23.1" customHeight="1" x14ac:dyDescent="0.3"/>
    <row r="87" ht="23.1" customHeight="1" x14ac:dyDescent="0.3"/>
  </sheetData>
  <mergeCells count="14">
    <mergeCell ref="L1:L12"/>
    <mergeCell ref="A1:H1"/>
    <mergeCell ref="A2:H2"/>
    <mergeCell ref="A24:B24"/>
    <mergeCell ref="D21:E21"/>
    <mergeCell ref="G21:H21"/>
    <mergeCell ref="A15:H15"/>
    <mergeCell ref="L15:L25"/>
    <mergeCell ref="A16:H16"/>
    <mergeCell ref="G7:H7"/>
    <mergeCell ref="D7:E7"/>
    <mergeCell ref="A10:B10"/>
    <mergeCell ref="A4:B4"/>
    <mergeCell ref="A18:B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Расписание игр</vt:lpstr>
      <vt:lpstr>Рейтинг</vt:lpstr>
      <vt:lpstr>Лига №1</vt:lpstr>
      <vt:lpstr>Лига №2 группа А </vt:lpstr>
      <vt:lpstr>Лига №2 группа B</vt:lpstr>
      <vt:lpstr>Лига №3 группа А</vt:lpstr>
      <vt:lpstr>Лига №3 группа B</vt:lpstr>
      <vt:lpstr>Полуфинал и финальнал  Лиги №2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2026-07-29T03:54:17Z</dcterms:modified>
</cp:coreProperties>
</file>